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24226"/>
  <xr:revisionPtr revIDLastSave="0" documentId="13_ncr:1_{E240ACE4-A421-410B-B163-6017CE26C8E9}" xr6:coauthVersionLast="45" xr6:coauthVersionMax="45" xr10:uidLastSave="{00000000-0000-0000-0000-000000000000}"/>
  <bookViews>
    <workbookView xWindow="28680" yWindow="-120" windowWidth="29040" windowHeight="15840" xr2:uid="{00000000-000D-0000-FFFF-FFFF00000000}"/>
  </bookViews>
  <sheets>
    <sheet name="Budget" sheetId="7" r:id="rId1"/>
    <sheet name="Justification" sheetId="3" r:id="rId2"/>
    <sheet name="Capital Equipment" sheetId="6" r:id="rId3"/>
    <sheet name="List" sheetId="4" state="hidden" r:id="rId4"/>
  </sheets>
  <externalReferences>
    <externalReference r:id="rId5"/>
  </externalReferences>
  <definedNames>
    <definedName name="_xlnm.Print_Area" localSheetId="0">Budget!$A$1:$O$116</definedName>
    <definedName name="_xlnm.Print_Area" localSheetId="2">'Capital Equipment'!$A$1:$N$27</definedName>
    <definedName name="_xlnm.Print_Area" localSheetId="1">Justification!$A$3:$C$78</definedName>
    <definedName name="ResearchCategory">List!$B$1:$B$13</definedName>
    <definedName name="researcher_category">[1]Sheet2!$H$1:$H$3</definedName>
    <definedName name="TypeConf">List!$A$1:$A$4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5" i="6" l="1"/>
  <c r="L28" i="7" l="1"/>
  <c r="L30" i="7"/>
  <c r="L29" i="7"/>
  <c r="L27" i="7"/>
  <c r="L26" i="7"/>
  <c r="L25" i="7"/>
  <c r="L24" i="7"/>
  <c r="L23" i="7"/>
  <c r="L21" i="7"/>
  <c r="L22" i="7"/>
  <c r="L20" i="7"/>
  <c r="M27" i="7" l="1"/>
  <c r="K27" i="7"/>
  <c r="G27" i="7"/>
  <c r="K21" i="7"/>
  <c r="G21" i="7"/>
  <c r="G22" i="7"/>
  <c r="K22" i="7"/>
  <c r="N22" i="7"/>
  <c r="O22" i="7" s="1"/>
  <c r="N27" i="7" l="1"/>
  <c r="O27" i="7" s="1"/>
  <c r="N21" i="7"/>
  <c r="O21" i="7" s="1"/>
  <c r="M21" i="7"/>
  <c r="M22" i="7"/>
  <c r="K28" i="7" l="1"/>
  <c r="L84" i="7" l="1"/>
  <c r="M75" i="7"/>
  <c r="L75" i="7"/>
  <c r="K75" i="7"/>
  <c r="N58" i="7"/>
  <c r="O58" i="7" s="1"/>
  <c r="G28" i="7"/>
  <c r="M28" i="7"/>
  <c r="N28" i="7" l="1"/>
  <c r="O28" i="7" s="1"/>
  <c r="M84" i="7"/>
  <c r="K84" i="7"/>
  <c r="N82" i="7"/>
  <c r="N83" i="7"/>
  <c r="N71" i="7"/>
  <c r="O71" i="7" s="1"/>
  <c r="N69" i="7"/>
  <c r="N73" i="7"/>
  <c r="O73" i="7" s="1"/>
  <c r="N72" i="7"/>
  <c r="O72" i="7" s="1"/>
  <c r="N70" i="7"/>
  <c r="O70" i="7" s="1"/>
  <c r="N74" i="7"/>
  <c r="O74" i="7" s="1"/>
  <c r="M63" i="7"/>
  <c r="L63" i="7"/>
  <c r="K63" i="7"/>
  <c r="N62" i="7"/>
  <c r="O62" i="7" s="1"/>
  <c r="N61" i="7"/>
  <c r="O61" i="7" s="1"/>
  <c r="N59" i="7"/>
  <c r="O59" i="7" s="1"/>
  <c r="N60" i="7"/>
  <c r="O60" i="7" s="1"/>
  <c r="N57" i="7"/>
  <c r="O57" i="7" s="1"/>
  <c r="M51" i="7"/>
  <c r="L51" i="7"/>
  <c r="K51" i="7"/>
  <c r="N50" i="7"/>
  <c r="O50" i="7" s="1"/>
  <c r="N49" i="7"/>
  <c r="O49" i="7" s="1"/>
  <c r="N45" i="7"/>
  <c r="O45" i="7" s="1"/>
  <c r="N44" i="7"/>
  <c r="O44" i="7" s="1"/>
  <c r="N48" i="7"/>
  <c r="O48" i="7" s="1"/>
  <c r="N47" i="7"/>
  <c r="O47" i="7" s="1"/>
  <c r="N46" i="7"/>
  <c r="O46" i="7" s="1"/>
  <c r="N43" i="7"/>
  <c r="O43" i="7" s="1"/>
  <c r="N42" i="7"/>
  <c r="O42" i="7" s="1"/>
  <c r="N41" i="7"/>
  <c r="O41" i="7" s="1"/>
  <c r="N40" i="7"/>
  <c r="O40" i="7" s="1"/>
  <c r="N39" i="7"/>
  <c r="J32" i="7"/>
  <c r="I32" i="7"/>
  <c r="H32" i="7"/>
  <c r="K31" i="7"/>
  <c r="N31" i="7" s="1"/>
  <c r="O31" i="7" s="1"/>
  <c r="K30" i="7"/>
  <c r="G30" i="7"/>
  <c r="K29" i="7"/>
  <c r="G29" i="7"/>
  <c r="K26" i="7"/>
  <c r="G26" i="7"/>
  <c r="K25" i="7"/>
  <c r="G25" i="7"/>
  <c r="K24" i="7"/>
  <c r="G24" i="7"/>
  <c r="K23" i="7"/>
  <c r="G23" i="7"/>
  <c r="K20" i="7"/>
  <c r="G20" i="7"/>
  <c r="K91" i="7" l="1"/>
  <c r="K100" i="7" s="1"/>
  <c r="K90" i="7"/>
  <c r="K99" i="7" s="1"/>
  <c r="L90" i="7"/>
  <c r="L99" i="7" s="1"/>
  <c r="K92" i="7"/>
  <c r="O82" i="7"/>
  <c r="N84" i="7"/>
  <c r="M29" i="7"/>
  <c r="M92" i="7"/>
  <c r="M101" i="7" s="1"/>
  <c r="O69" i="7"/>
  <c r="N75" i="7"/>
  <c r="M90" i="7"/>
  <c r="M99" i="7" s="1"/>
  <c r="M91" i="7"/>
  <c r="M100" i="7" s="1"/>
  <c r="L91" i="7"/>
  <c r="L100" i="7" s="1"/>
  <c r="O75" i="7"/>
  <c r="B111" i="7" s="1"/>
  <c r="N23" i="7"/>
  <c r="O23" i="7" s="1"/>
  <c r="K32" i="7"/>
  <c r="N20" i="7"/>
  <c r="O20" i="7" s="1"/>
  <c r="N30" i="7"/>
  <c r="O30" i="7" s="1"/>
  <c r="N25" i="7"/>
  <c r="O25" i="7" s="1"/>
  <c r="N51" i="7"/>
  <c r="M20" i="7"/>
  <c r="M23" i="7"/>
  <c r="N24" i="7"/>
  <c r="O24" i="7" s="1"/>
  <c r="M25" i="7"/>
  <c r="N26" i="7"/>
  <c r="O26" i="7" s="1"/>
  <c r="M30" i="7"/>
  <c r="N63" i="7"/>
  <c r="O63" i="7"/>
  <c r="B110" i="7" s="1"/>
  <c r="N29" i="7"/>
  <c r="O29" i="7" s="1"/>
  <c r="O39" i="7"/>
  <c r="O83" i="7"/>
  <c r="K101" i="7"/>
  <c r="M24" i="7"/>
  <c r="M26" i="7"/>
  <c r="L92" i="7"/>
  <c r="L101" i="7" s="1"/>
  <c r="K102" i="7" l="1"/>
  <c r="O51" i="7"/>
  <c r="B109" i="7" s="1"/>
  <c r="O84" i="7"/>
  <c r="B112" i="7" s="1"/>
  <c r="N92" i="7"/>
  <c r="O92" i="7" s="1"/>
  <c r="M93" i="7"/>
  <c r="N91" i="7"/>
  <c r="O91" i="7" s="1"/>
  <c r="K93" i="7"/>
  <c r="N90" i="7"/>
  <c r="N100" i="7"/>
  <c r="O100" i="7" s="1"/>
  <c r="L93" i="7"/>
  <c r="N101" i="7"/>
  <c r="O101" i="7" s="1"/>
  <c r="M102" i="7"/>
  <c r="N32" i="7"/>
  <c r="N99" i="7" l="1"/>
  <c r="O99" i="7" s="1"/>
  <c r="L102" i="7"/>
  <c r="O90" i="7"/>
  <c r="N93" i="7"/>
  <c r="O32" i="7"/>
  <c r="N116" i="7" l="1"/>
  <c r="C113" i="7" s="1"/>
  <c r="O93" i="7"/>
  <c r="B113" i="7" s="1"/>
  <c r="B108" i="7"/>
  <c r="O102" i="7"/>
  <c r="N102" i="7"/>
  <c r="C109" i="7" l="1"/>
  <c r="C110" i="7"/>
  <c r="C112" i="7"/>
  <c r="C108" i="7"/>
  <c r="C111" i="7"/>
  <c r="O116" i="7"/>
  <c r="M16" i="6" l="1"/>
  <c r="K16" i="6"/>
  <c r="N15" i="6"/>
</calcChain>
</file>

<file path=xl/sharedStrings.xml><?xml version="1.0" encoding="utf-8"?>
<sst xmlns="http://schemas.openxmlformats.org/spreadsheetml/2006/main" count="510" uniqueCount="325">
  <si>
    <t>Science Fund of the Republic of Serbia</t>
  </si>
  <si>
    <t>PI</t>
  </si>
  <si>
    <t xml:space="preserve">Project duration </t>
  </si>
  <si>
    <t>Months</t>
  </si>
  <si>
    <t xml:space="preserve">EURO rate </t>
  </si>
  <si>
    <t>Personnel</t>
  </si>
  <si>
    <t>PI/Participant</t>
  </si>
  <si>
    <t>RSD</t>
  </si>
  <si>
    <t>EUR</t>
  </si>
  <si>
    <t>Year 1</t>
  </si>
  <si>
    <t>Year 2</t>
  </si>
  <si>
    <t>Participant 1</t>
  </si>
  <si>
    <t>Participant 2</t>
  </si>
  <si>
    <t>Participant 3</t>
  </si>
  <si>
    <t>Participant 4</t>
  </si>
  <si>
    <t>Cost (RSD)</t>
  </si>
  <si>
    <t>Cost (EUR)</t>
  </si>
  <si>
    <t>Total:</t>
  </si>
  <si>
    <t>Type</t>
  </si>
  <si>
    <t>Services and Subcontracting</t>
  </si>
  <si>
    <t>Dissemination</t>
  </si>
  <si>
    <t>Equipment and consumables</t>
  </si>
  <si>
    <t>ALL YEARS</t>
  </si>
  <si>
    <t>YEAR 1</t>
  </si>
  <si>
    <t>YEAR 2</t>
  </si>
  <si>
    <t>National</t>
  </si>
  <si>
    <t>International (EU)</t>
  </si>
  <si>
    <t>International (non-EU)</t>
  </si>
  <si>
    <t>Clarification of the budget items</t>
  </si>
  <si>
    <t>Justification of the estimated costs</t>
  </si>
  <si>
    <t>Provide a justification of the calculation of the estimated costs. Note that the estimation should be based on real costs.</t>
  </si>
  <si>
    <t>Item</t>
  </si>
  <si>
    <t>Other costs</t>
  </si>
  <si>
    <t>Relative shares (%) and cost (EUR)</t>
  </si>
  <si>
    <t>Personnel cost</t>
  </si>
  <si>
    <t>No</t>
  </si>
  <si>
    <t>Relative (%)</t>
  </si>
  <si>
    <t>Comment</t>
  </si>
  <si>
    <t>Additional comments on the budget</t>
  </si>
  <si>
    <t>Description of the item</t>
  </si>
  <si>
    <t>Personnel (up to 70%)</t>
  </si>
  <si>
    <t>Services and Subcontracting 
(up to 20%)</t>
  </si>
  <si>
    <t>Description of the conference/publication</t>
  </si>
  <si>
    <t>Full name of the participant(s)</t>
  </si>
  <si>
    <t>*Personnel costs cannot exceed 70% of the total budget</t>
  </si>
  <si>
    <t>*Services and Subcontracting cannot exceed 20% of the total budget</t>
  </si>
  <si>
    <t>Equipment and consumables 
(up to 30% )</t>
  </si>
  <si>
    <t>Other</t>
  </si>
  <si>
    <t>Proposal Title</t>
  </si>
  <si>
    <t>*Services and Subcontracting cannot exceed 20% of the total budget.</t>
  </si>
  <si>
    <t>SRO Acronym</t>
  </si>
  <si>
    <t>SRO(s) overhead</t>
  </si>
  <si>
    <t>SRO overhead (EUR)</t>
  </si>
  <si>
    <t>Select from drop-down list</t>
  </si>
  <si>
    <t>Proposal Acronym</t>
  </si>
  <si>
    <t>Total SRO share of project funding</t>
  </si>
  <si>
    <t>*Fill in blue cells only</t>
  </si>
  <si>
    <t>*Add new rows where needed, but do not change or delete table categories or formulas</t>
  </si>
  <si>
    <t>A1</t>
  </si>
  <si>
    <t>A2</t>
  </si>
  <si>
    <t>A3</t>
  </si>
  <si>
    <t>A4</t>
  </si>
  <si>
    <t>A5</t>
  </si>
  <si>
    <t>A6</t>
  </si>
  <si>
    <t>T1</t>
  </si>
  <si>
    <t>T2</t>
  </si>
  <si>
    <t>T3</t>
  </si>
  <si>
    <t>T4</t>
  </si>
  <si>
    <t>T5</t>
  </si>
  <si>
    <t>T6</t>
  </si>
  <si>
    <t>*When adding new budget lines/items, please check if formulas work properly. Please, make sure that the total amount is correct.</t>
  </si>
  <si>
    <t>Type of service</t>
  </si>
  <si>
    <t>Description of the service</t>
  </si>
  <si>
    <t>Total duration</t>
  </si>
  <si>
    <t>Program IDEAS</t>
  </si>
  <si>
    <t xml:space="preserve">Subprogram </t>
  </si>
  <si>
    <t>Provide a narrative clarification of each budget item demonstrating the necessity of the costs and how they relate to the action (e.g. through references to the activities and/or results in the Description of the WP).</t>
  </si>
  <si>
    <t xml:space="preserve">Capital Equipment </t>
  </si>
  <si>
    <t>Clarification of the budget item</t>
  </si>
  <si>
    <t>Capital Equipment</t>
  </si>
  <si>
    <t>Capital Equipment Request Form</t>
  </si>
  <si>
    <t>*Costs of publishing in journals, open access, participation in scientific conferences, publishing books and monographs, short-term travel by the Team members and costs of organization of conferences and seminars and other costs of disseminating Project results cannot exceed 10% of the total budget.</t>
  </si>
  <si>
    <t>Total SRO share of project funding **</t>
  </si>
  <si>
    <t xml:space="preserve">** In Total SRO share of project funding calculate the share of funding which will get each SRO participating in the project. In calculation of the total share include all costs previously listed. Total SRO share of project funding is not automatically calculated. Please, have in mind that this should be calculated and inserted manually for each SRO. The total cost should be the same as the total requested budget. </t>
  </si>
  <si>
    <t>SRO overhead 
( up to 13%)</t>
  </si>
  <si>
    <t xml:space="preserve">Travel, conferences and publications (up to 10%)
</t>
  </si>
  <si>
    <t>YEAR 3</t>
  </si>
  <si>
    <t>Year 3</t>
  </si>
  <si>
    <t>Travel and dissemination</t>
  </si>
  <si>
    <t>Equipment and Consumables</t>
  </si>
  <si>
    <t>Travel and Dissemination</t>
  </si>
  <si>
    <t xml:space="preserve">Equipment and Consumables </t>
  </si>
  <si>
    <t xml:space="preserve">*Scientific Research Organisation(s) overhead cannot exceed 13% of the total budget. Up to 10% of the total Project budget does not need to be justified. Additional 3% may be requested, but must be justified and could be used for engagement of SRO technical staff, additional administrative support, and service and maintenance of the existing equipment needed for research activities. </t>
  </si>
  <si>
    <t>Total person-months</t>
  </si>
  <si>
    <t>Person-months / year</t>
  </si>
  <si>
    <t>Gross personnel cost per month</t>
  </si>
  <si>
    <t>Net personnel cost per month</t>
  </si>
  <si>
    <t>What is the long-term perspective for use of the requested equipment after the project life cycle? Who will be responsible for managing the equipment after the project ends, and how will  the maintainance costs be covered?</t>
  </si>
  <si>
    <r>
      <t xml:space="preserve">Provide a narrative clarification demonstrating </t>
    </r>
    <r>
      <rPr>
        <sz val="10"/>
        <rFont val="Calibri"/>
        <family val="2"/>
        <scheme val="minor"/>
      </rPr>
      <t>why is it necessary to purchase the requested piece of the capital equipment and how it is related to the project (e.g. through references to the activities and/or results in the description of the working packages).</t>
    </r>
  </si>
  <si>
    <t>Does your or any other SRO in Serbia already have this particular or similar equipment?</t>
  </si>
  <si>
    <t>Full name of the participant</t>
  </si>
  <si>
    <t>Scientific Research Organisation (SRO) acronym</t>
  </si>
  <si>
    <t>Research or academic Title</t>
  </si>
  <si>
    <t>Services and 
subcontracting</t>
  </si>
  <si>
    <t xml:space="preserve">*Personnel costs cannot exceed 70% of the total budget.
*Participant from Diaspora and/or retired university professor/retired principal research fellow/professor emeritus/retired member of the Serbian Academy of Sciences and Arts cannot receive salary/fee. In such a case, please mark 0,00 in the cell for personnel costs. </t>
  </si>
  <si>
    <r>
      <t>Relative shares (%) (Please explain any deviations from the percentage distribution in cost categories. Please note that deviations are not allowed for certain categories</t>
    </r>
    <r>
      <rPr>
        <b/>
        <sz val="10"/>
        <color theme="1"/>
        <rFont val="Calibri"/>
        <family val="2"/>
        <charset val="238"/>
        <scheme val="minor"/>
      </rPr>
      <t>*.</t>
    </r>
    <r>
      <rPr>
        <b/>
        <i/>
        <sz val="10"/>
        <color theme="1"/>
        <rFont val="Calibri"/>
        <family val="2"/>
        <charset val="238"/>
        <scheme val="minor"/>
      </rPr>
      <t xml:space="preserve"> Justification needs to be provided for deviations in all other categories)</t>
    </r>
  </si>
  <si>
    <t>*Equipment and consumables should not as a rule exceed 30% of the total budget. 
Exceptional, if there is a need to exceed this limitation, please justify in the second sheet of this table. Please not that deviation must not exceed additional 15% of the total budget.</t>
  </si>
  <si>
    <t>*Equipment and consumables should not as a rule exceed 30% of the total budget. Exceptional, if there is a need to exceed this limitation, please justify here. Please not that deviation must not exceed additional 15% of the total budget.</t>
  </si>
  <si>
    <t>*Scientific Research Organisation(s) overhead cannot exceed 13% of the total budget</t>
  </si>
  <si>
    <r>
      <t>How does the reuqested piece of equipmen</t>
    </r>
    <r>
      <rPr>
        <sz val="10"/>
        <rFont val="Calibri"/>
        <family val="2"/>
        <scheme val="minor"/>
      </rPr>
      <t>t affect the project implementation? Is it possible to acomplish the project results without purchasing it? If not, please clarify which results/milestones/deliverables will be endangered without having the requested piece of capital equipment.</t>
    </r>
  </si>
  <si>
    <t xml:space="preserve">Can the requested piece of capital equipment equipment be considered state of the art? Who will have acccess to the requested equipment during and after the project realization? What will be the benefit for the SRO and research community from its usage? </t>
  </si>
  <si>
    <r>
      <t xml:space="preserve">Please note that only </t>
    </r>
    <r>
      <rPr>
        <b/>
        <sz val="11"/>
        <rFont val="Calibri"/>
        <family val="2"/>
        <scheme val="minor"/>
      </rPr>
      <t xml:space="preserve">one piece </t>
    </r>
    <r>
      <rPr>
        <sz val="11"/>
        <rFont val="Calibri"/>
        <family val="2"/>
        <scheme val="minor"/>
      </rPr>
      <t>of capital equipment with the price higher than 50,000 EUR is allowed per project. The purchase of the capital equipment should be planned for and executed during the first year of the project implementation.</t>
    </r>
  </si>
  <si>
    <t>Participant 5</t>
  </si>
  <si>
    <t xml:space="preserve">Senior Research Associate </t>
  </si>
  <si>
    <t>Participant 6</t>
  </si>
  <si>
    <t>Participant 7</t>
  </si>
  <si>
    <t xml:space="preserve"> Research Associate </t>
  </si>
  <si>
    <t>Research Assistant</t>
  </si>
  <si>
    <t>Participant 8</t>
  </si>
  <si>
    <t>Principal Research Fellow</t>
  </si>
  <si>
    <t>Associate Professor</t>
  </si>
  <si>
    <t>Teaching Assistant</t>
  </si>
  <si>
    <t>Junior Teaching Assitant</t>
  </si>
  <si>
    <t>Junior Teaching Assistant</t>
  </si>
  <si>
    <t>N/A</t>
  </si>
  <si>
    <t>Organisation of the workshop for researchers in Novi Sad, Serbia</t>
  </si>
  <si>
    <t>Participation at the international scientific conference on "TOPIC" in Istanbul, Turkey</t>
  </si>
  <si>
    <t>Organisation of the conference "NAME" in Belgrade, Serbia</t>
  </si>
  <si>
    <t>Short study trip of the project team to the national research institute "NAME", University of XY, Budapest, Hungary</t>
  </si>
  <si>
    <t>10 translation hours, 120 headsets, per service contract</t>
  </si>
  <si>
    <t>Samplers shipment</t>
  </si>
  <si>
    <t>Data Usage</t>
  </si>
  <si>
    <t>Cloud storage for collected and generated data during project implementation</t>
  </si>
  <si>
    <t>Field trip - data collection in Nis, Kragujevac and Subotica</t>
  </si>
  <si>
    <t>SRO 1 Acronym</t>
  </si>
  <si>
    <t>SRO 2 Acronym</t>
  </si>
  <si>
    <t>SRO 3 Acronym</t>
  </si>
  <si>
    <t>PI name and surname</t>
  </si>
  <si>
    <t>Participant 2 name and surname</t>
  </si>
  <si>
    <t>Participant 3 name and surname</t>
  </si>
  <si>
    <t>Participant 4 name and surname</t>
  </si>
  <si>
    <t>Participant 5 name and surname</t>
  </si>
  <si>
    <t>Participant 6 name and surname</t>
  </si>
  <si>
    <t>Participant 7 name and surname</t>
  </si>
  <si>
    <t>Participant 8 name and surname</t>
  </si>
  <si>
    <t xml:space="preserve">(PI) name and surname </t>
  </si>
  <si>
    <t>Participant 1 name and surname</t>
  </si>
  <si>
    <t>SRO 3</t>
  </si>
  <si>
    <t>SRO 1</t>
  </si>
  <si>
    <t>SRO 2</t>
  </si>
  <si>
    <t>Data storage</t>
  </si>
  <si>
    <t>Promotional material such as leaflets, brochures, posters, roll-banners which will be designed to provide information and stimulate interest in the project.</t>
  </si>
  <si>
    <t>Development and design of the conference website theme and SEO</t>
  </si>
  <si>
    <t>Social network promotion</t>
  </si>
  <si>
    <t>Development and Testing Cluster</t>
  </si>
  <si>
    <t>Technical and technological sciences</t>
  </si>
  <si>
    <t>Title of the project proposal</t>
  </si>
  <si>
    <t>Acronym of the project proposal</t>
  </si>
  <si>
    <t>This project will require extensive word processing, record keeping, maintenance of large data
bases, and data analysis. For this reason, we request 5 laptops (17', graphics card and original MS office packs). Laptops will be purchased at the beginning of the Project implementation.</t>
  </si>
  <si>
    <t>Data storage will include external data storage units for the protection of datasets collected during the project implementation. The external data storage will be purchased at the beginning of the Project implementation.</t>
  </si>
  <si>
    <t xml:space="preserve">Organisation of the conference "NAME" in Belgrade, Serbia. </t>
  </si>
  <si>
    <t xml:space="preserve">Field trip - data collection in Nis, Kragujevac and Subotica. </t>
  </si>
  <si>
    <t>Promotional materials</t>
  </si>
  <si>
    <t xml:space="preserve">Development and Testing Cluster </t>
  </si>
  <si>
    <t>Laptops</t>
  </si>
  <si>
    <t>Participation at the international fair on "TOPIC" in Berlin, Germany for Participant 1</t>
  </si>
  <si>
    <t>Deviations do not exist.</t>
  </si>
  <si>
    <t>Robotic components</t>
  </si>
  <si>
    <t>SRO 1, SRO 2, SRO 3</t>
  </si>
  <si>
    <t>Device for MBD testing</t>
  </si>
  <si>
    <t>Provision of simultaneous translation and renting of simultanious translation equipment (legal entity)</t>
  </si>
  <si>
    <t>Translation and proofreading service (natural person)</t>
  </si>
  <si>
    <t>Designing services and preparation for printing (natural person)</t>
  </si>
  <si>
    <t>Designing and preparation for printing of the publication (conference papers), cost per service contract</t>
  </si>
  <si>
    <t>Construction of calibration system (legal entity)</t>
  </si>
  <si>
    <t>Laboratory analysis (legal entity)</t>
  </si>
  <si>
    <t>SRO3</t>
  </si>
  <si>
    <t>SRO2</t>
  </si>
  <si>
    <t>SRO 2 and SRO 3</t>
  </si>
  <si>
    <t>SRO 1,2,3</t>
  </si>
  <si>
    <t>SRO 4 Acronym (Diaspora)</t>
  </si>
  <si>
    <t xml:space="preserve">SRO 1 </t>
  </si>
  <si>
    <t xml:space="preserve">SRO 2 </t>
  </si>
  <si>
    <t>Participant 6 and 7 name and surname</t>
  </si>
  <si>
    <t>SRO Overhead</t>
  </si>
  <si>
    <t>Participation at the international scientific conference on "TOPIC" in Istanbul, Turkey for Participant 5</t>
  </si>
  <si>
    <t>Short study trip of the project team (Participant 6 and 7) to the national research institute "NAME", University of XY, Budapest, Hungary</t>
  </si>
  <si>
    <t>Calculated as the sum of all the costs of SRO 1 in all three project years.</t>
  </si>
  <si>
    <t>Calculated as the sum of all the costs of SRO 2 in all three project years.</t>
  </si>
  <si>
    <t>Calculated as the sum of all the costs of SRO 3 in all three project years.</t>
  </si>
  <si>
    <t>Analysis and verification of formulated samples in external domestic accredited laboratory</t>
  </si>
  <si>
    <t>Participant 3 and Participant 4 name and surname</t>
  </si>
  <si>
    <t>SRO 1 and SRO 2</t>
  </si>
  <si>
    <t>Participation at the international scientific conference on "TOPIC" in Bucharest, Romania</t>
  </si>
  <si>
    <t>Publication - conference papers presented at the conference "NAME" in Graz, Austria</t>
  </si>
  <si>
    <t>Costs for promotion on social networks are estimated following the number of promotional campaigns needed. Six promotional campaigns are planned during the project period (3 x FB campaign and 3 x Instagram campaign). The estimated cost per campaign is approx. € 197,74. 
Estimated costs = € 1.186,44</t>
  </si>
  <si>
    <t>This will include analysis and verification of formulated samples. We will be subcontracting this work to an accredited domestic laboratory.</t>
  </si>
  <si>
    <t>Electrical and control device to automate technical process</t>
  </si>
  <si>
    <t>* Please note that values in this table are shown only for illustrative purposes. This is a simplified budget example to give an overview of the budget preparation and is not meant to reflect accurate costs.</t>
  </si>
  <si>
    <t>Participation at the international scientific conference on "TOPIC" in Bucharest, Romania for PI</t>
  </si>
  <si>
    <t>Publication - conference paper presented at the conference "NAME" in Graz, Austria</t>
  </si>
  <si>
    <t>Translation of the publication (conference papers) into English</t>
  </si>
  <si>
    <t>Participant 4 and 5 name and surname</t>
  </si>
  <si>
    <t>Principal Investigator (PI) option 2</t>
  </si>
  <si>
    <t>Principal Investigator (PI) option 1</t>
  </si>
  <si>
    <t>Participant 5 option 1</t>
  </si>
  <si>
    <t>Participant 5 option 2</t>
  </si>
  <si>
    <t>Material and construction of  the calibration system</t>
  </si>
  <si>
    <t>Construction of the calibration system (legal entity)</t>
  </si>
  <si>
    <t>Budget example</t>
  </si>
  <si>
    <t>Example of the Budget Proposal</t>
  </si>
  <si>
    <t>This is an illustration of a sample detailed budget and justification with guidance for completing the Program Ideas Budget (Excel document F2 Budget). The Example of the Budget Proposal is designed to provide an overview of the budget preparation and is not meant to reflect accurate costs. Any part of the budget illustration should not be copied. Please note that values in the tables below are shown only for illustrative purposes. Although the Program is being implemented with four subprograms (natural sciences; technical and technological sciences; (bio)medical sciences and social sciences and humanities) the illustration below is presented as an example of one of the subprograms - technical and technological sciences. Please keep in mind that this is just to demonstrate a general budget context which is most applicable to all other subprograms. The Science Fund has no intention to prefer one subprogram over another. This template includes various budget scenarios and different budget costs that you may need for your Project Proposal, but it is not obligatory to use all of them. Please feel free to provide any other information you wish to submit to justify your Budget Proposal.</t>
  </si>
  <si>
    <t>Fast processor, 17', graphics card and original MS office packs included, 5 pieces</t>
  </si>
  <si>
    <t>External data storage units for the protection of datasets</t>
  </si>
  <si>
    <t>Note: Enter total costs for leading SRO and all other participating SROs required for the project implementation.</t>
  </si>
  <si>
    <t xml:space="preserve">Note: Total SRO share of funding is referring to the percentage share of SROs in the budget which includes all costs to be covered from the specific SRO (personnel, travel, dissemination, equipment, overhead…). You are expected to calculate share of funding that will be received by each participating SRO from Project budget. Total SRO share should be calculated precisely for each SRO and presented by project years. </t>
  </si>
  <si>
    <t xml:space="preserve">Note: When possible, please indicate full name of participants for all sorts of travel and dissemination activities, as well as type of the conference/publication (National, International (EU), International (non-EU), using the drop-down list. </t>
  </si>
  <si>
    <t>EXAMPLE OF JUSTIFICATION of the Budget</t>
  </si>
  <si>
    <r>
      <t>Personnel cost of the Participant 1 (</t>
    </r>
    <r>
      <rPr>
        <b/>
        <sz val="10"/>
        <color theme="1"/>
        <rFont val="Calibri"/>
        <family val="2"/>
        <scheme val="minor"/>
      </rPr>
      <t>First/Last Name/academic title</t>
    </r>
    <r>
      <rPr>
        <sz val="10"/>
        <color theme="1"/>
        <rFont val="Calibri"/>
        <family val="2"/>
        <scheme val="minor"/>
      </rPr>
      <t xml:space="preserve">) is calculated according to the research academic title and a number of effective months in the Project (according to the program IDEAS rules). The Participant 1 will spend </t>
    </r>
    <r>
      <rPr>
        <b/>
        <sz val="10"/>
        <color theme="1"/>
        <rFont val="Calibri"/>
        <family val="2"/>
        <scheme val="minor"/>
      </rPr>
      <t>9.35</t>
    </r>
    <r>
      <rPr>
        <sz val="10"/>
        <color theme="1"/>
        <rFont val="Calibri"/>
        <family val="2"/>
        <scheme val="minor"/>
      </rPr>
      <t xml:space="preserve"> effective months on the project.</t>
    </r>
  </si>
  <si>
    <r>
      <t>Personnel cost of the Participant 2 (</t>
    </r>
    <r>
      <rPr>
        <b/>
        <sz val="10"/>
        <color theme="1"/>
        <rFont val="Calibri"/>
        <family val="2"/>
        <scheme val="minor"/>
      </rPr>
      <t>First/Last Name/academic title</t>
    </r>
    <r>
      <rPr>
        <sz val="10"/>
        <color theme="1"/>
        <rFont val="Calibri"/>
        <family val="2"/>
        <scheme val="minor"/>
      </rPr>
      <t xml:space="preserve">) is calculated according to the research/ academic title and a number of effective months in the Project (in line with the program IDEAS rules). The Participant 2 will spend </t>
    </r>
    <r>
      <rPr>
        <b/>
        <sz val="10"/>
        <color theme="1"/>
        <rFont val="Calibri"/>
        <family val="2"/>
        <scheme val="minor"/>
      </rPr>
      <t>8.60</t>
    </r>
    <r>
      <rPr>
        <sz val="10"/>
        <color theme="1"/>
        <rFont val="Calibri"/>
        <family val="2"/>
        <scheme val="minor"/>
      </rPr>
      <t xml:space="preserve"> effective months on the project.</t>
    </r>
  </si>
  <si>
    <r>
      <t>Personnel cost of the Participant 3 (</t>
    </r>
    <r>
      <rPr>
        <b/>
        <sz val="10"/>
        <color theme="1"/>
        <rFont val="Calibri"/>
        <family val="2"/>
        <scheme val="minor"/>
      </rPr>
      <t>First/Last Name/academic title</t>
    </r>
    <r>
      <rPr>
        <sz val="10"/>
        <color theme="1"/>
        <rFont val="Calibri"/>
        <family val="2"/>
        <scheme val="minor"/>
      </rPr>
      <t xml:space="preserve">) is calculated according to the research/ academic title and a number of effective months in the Project (in line with the program IDEAS rules). The Participant 3 will spend </t>
    </r>
    <r>
      <rPr>
        <b/>
        <sz val="10"/>
        <color theme="1"/>
        <rFont val="Calibri"/>
        <family val="2"/>
        <scheme val="minor"/>
      </rPr>
      <t>4.05</t>
    </r>
    <r>
      <rPr>
        <sz val="10"/>
        <color theme="1"/>
        <rFont val="Calibri"/>
        <family val="2"/>
        <scheme val="minor"/>
      </rPr>
      <t xml:space="preserve"> effective months on the project.</t>
    </r>
  </si>
  <si>
    <r>
      <t>Personnel cost of the Participant 4 (</t>
    </r>
    <r>
      <rPr>
        <b/>
        <sz val="10"/>
        <color theme="1"/>
        <rFont val="Calibri"/>
        <family val="2"/>
        <scheme val="minor"/>
      </rPr>
      <t>First/Last Name/academic title</t>
    </r>
    <r>
      <rPr>
        <sz val="10"/>
        <color theme="1"/>
        <rFont val="Calibri"/>
        <family val="2"/>
        <scheme val="minor"/>
      </rPr>
      <t xml:space="preserve">) is calculated according to the research/ academic title and a number of effective months in the Project (in line with the program IDEAS rules). This Team member will be on a maternity leave during Y1, therefore her engagement is predicted in the budget as 0,00 in Y1.
The Participant 4 will spend </t>
    </r>
    <r>
      <rPr>
        <b/>
        <sz val="10"/>
        <color theme="1"/>
        <rFont val="Calibri"/>
        <family val="2"/>
        <scheme val="minor"/>
      </rPr>
      <t xml:space="preserve">6.25 </t>
    </r>
    <r>
      <rPr>
        <sz val="10"/>
        <color theme="1"/>
        <rFont val="Calibri"/>
        <family val="2"/>
        <scheme val="minor"/>
      </rPr>
      <t xml:space="preserve">effective months on the project. </t>
    </r>
  </si>
  <si>
    <r>
      <t>Personnel cost of the Participant 5 (</t>
    </r>
    <r>
      <rPr>
        <b/>
        <sz val="10"/>
        <color theme="1"/>
        <rFont val="Calibri"/>
        <family val="2"/>
        <scheme val="minor"/>
      </rPr>
      <t>First/Last Name/academic title</t>
    </r>
    <r>
      <rPr>
        <sz val="10"/>
        <color theme="1"/>
        <rFont val="Calibri"/>
        <family val="2"/>
        <scheme val="minor"/>
      </rPr>
      <t xml:space="preserve">) is calculated according to the research academic title and a number of effective months in the Project (in line with the program IDEAS rules). The Participant 5 will spend 3.6 effective months on the project in Y1, since he/she is retiring in the Y2. Therefore, according to the terms of the Call, this Team member will no longer be entitled to a salary in Y2 and Y3 (0,00 Total person month), but he/she will stay in the project team with 10 % of monthly engagement as a retired project team member. The Participant 5 will spend </t>
    </r>
    <r>
      <rPr>
        <b/>
        <sz val="10"/>
        <color theme="1"/>
        <rFont val="Calibri"/>
        <family val="2"/>
        <scheme val="minor"/>
      </rPr>
      <t xml:space="preserve">3.6 </t>
    </r>
    <r>
      <rPr>
        <sz val="10"/>
        <color theme="1"/>
        <rFont val="Calibri"/>
        <family val="2"/>
        <scheme val="minor"/>
      </rPr>
      <t>effective months on the project (</t>
    </r>
    <r>
      <rPr>
        <b/>
        <sz val="10"/>
        <color theme="1"/>
        <rFont val="Calibri"/>
        <family val="2"/>
        <scheme val="minor"/>
      </rPr>
      <t>3.6 paid and 2.4 unpaid</t>
    </r>
    <r>
      <rPr>
        <sz val="10"/>
        <color theme="1"/>
        <rFont val="Calibri"/>
        <family val="2"/>
        <scheme val="minor"/>
      </rPr>
      <t>).</t>
    </r>
  </si>
  <si>
    <r>
      <t>Personnel cost of the Participant 6 (</t>
    </r>
    <r>
      <rPr>
        <b/>
        <sz val="10"/>
        <color theme="1"/>
        <rFont val="Calibri"/>
        <family val="2"/>
        <scheme val="minor"/>
      </rPr>
      <t>First/Last Name/academic title</t>
    </r>
    <r>
      <rPr>
        <sz val="10"/>
        <color theme="1"/>
        <rFont val="Calibri"/>
        <family val="2"/>
        <scheme val="minor"/>
      </rPr>
      <t xml:space="preserve">) is calculated according to the research academic title and a number of effective months in the Project (in line with the program IDEAS rules). This participant will not be engaged in the first year of the project. In second year of the project, the Participant 6 will be engaged with 50 % of working time, while in third year of the project, he/she will be engaged in project with 100 % (project funded), excluding one month of collective vacation. Participant 6 will spend </t>
    </r>
    <r>
      <rPr>
        <b/>
        <sz val="10"/>
        <color theme="1"/>
        <rFont val="Calibri"/>
        <family val="2"/>
        <scheme val="minor"/>
      </rPr>
      <t>17</t>
    </r>
    <r>
      <rPr>
        <sz val="10"/>
        <color theme="1"/>
        <rFont val="Calibri"/>
        <family val="2"/>
        <scheme val="minor"/>
      </rPr>
      <t xml:space="preserve"> effective months on the project.</t>
    </r>
  </si>
  <si>
    <r>
      <t>Personnel cost of the Participant 7 (</t>
    </r>
    <r>
      <rPr>
        <b/>
        <sz val="10"/>
        <color theme="1"/>
        <rFont val="Calibri"/>
        <family val="2"/>
        <scheme val="minor"/>
      </rPr>
      <t>First/Last Name/academic title</t>
    </r>
    <r>
      <rPr>
        <sz val="10"/>
        <color theme="1"/>
        <rFont val="Calibri"/>
        <family val="2"/>
        <scheme val="minor"/>
      </rPr>
      <t xml:space="preserve">) is calculated according to the research academic title and a number of effective months in the Project (in line with the program IDEAS rules). Due to the engagement of this participant on PROMIS project, he/she will be engaged 1.35 effective month in the second, and 3.6 months in the third project year when the PROMIS project is finished. The Participant 7 will spend </t>
    </r>
    <r>
      <rPr>
        <b/>
        <sz val="10"/>
        <color theme="1"/>
        <rFont val="Calibri"/>
        <family val="2"/>
        <scheme val="minor"/>
      </rPr>
      <t xml:space="preserve">4.95 </t>
    </r>
    <r>
      <rPr>
        <sz val="10"/>
        <color theme="1"/>
        <rFont val="Calibri"/>
        <family val="2"/>
        <scheme val="minor"/>
      </rPr>
      <t>effective months on the project.</t>
    </r>
  </si>
  <si>
    <r>
      <t xml:space="preserve">According to the terms of the Call, </t>
    </r>
    <r>
      <rPr>
        <b/>
        <sz val="10"/>
        <color theme="1"/>
        <rFont val="Calibri"/>
        <family val="2"/>
        <scheme val="minor"/>
      </rPr>
      <t>researcher from the Diaspora</t>
    </r>
    <r>
      <rPr>
        <sz val="10"/>
        <color theme="1"/>
        <rFont val="Calibri"/>
        <family val="2"/>
        <scheme val="minor"/>
      </rPr>
      <t xml:space="preserve"> (</t>
    </r>
    <r>
      <rPr>
        <b/>
        <sz val="10"/>
        <color theme="1"/>
        <rFont val="Calibri"/>
        <family val="2"/>
        <scheme val="minor"/>
      </rPr>
      <t>First/Last Name/academic title</t>
    </r>
    <r>
      <rPr>
        <sz val="10"/>
        <color theme="1"/>
        <rFont val="Calibri"/>
        <family val="2"/>
        <scheme val="minor"/>
      </rPr>
      <t xml:space="preserve">) is not entitled to a fee (0,00 Total person month). The Participant 8 will dedicate 10 % of working time to the project, </t>
    </r>
    <r>
      <rPr>
        <b/>
        <sz val="10"/>
        <color theme="1"/>
        <rFont val="Calibri"/>
        <family val="2"/>
        <scheme val="minor"/>
      </rPr>
      <t>3.6</t>
    </r>
    <r>
      <rPr>
        <sz val="10"/>
        <color theme="1"/>
        <rFont val="Calibri"/>
        <family val="2"/>
        <scheme val="minor"/>
      </rPr>
      <t xml:space="preserve"> effective months in total.</t>
    </r>
  </si>
  <si>
    <t>Note:
- Principal Investigator`s working time and salary is presented with 2 possible models – one calculated through 100% of net salary X number of effective months devoted to the project implementation and second using already calculated monthly salary based on the percentage of working time per month X number of calendar months devoted to the project. You may choose one of the possible models to calculate salaries for all project participants. Please keep in mind that, in case that the percentage of working time per month varies in months/years of the project, the only possible way to calculate the exact sum for salary is by using the first model – with effective months.
- Retired project team member (Participant 5 in the budget example) is planned to retire during the project implementation and is presented in two alternative ways in the budget (Option 1 and Option 2 for Participant 5). You may choose one of them for your budget, both ways will lead you to the same amount remunerated for the paid engagement of this project participant.</t>
  </si>
  <si>
    <t>Travel costs include airplane ticket for Participant 1 (€ 350 per person roundtrip), cost of accommodation (€ 100 per day =3 days x 100 = € 300), cost of daily subsistence allowances (€ 50 per day) that include the three main meals, local transportation (taxi, train, metro, etc. - 3 days x 50 x 1 participant = € 150), travel health insurance (€ 15 x 3 days = € 45), 3-day fair ticket (€ 155).
Estimated costs = € 1,000.00</t>
  </si>
  <si>
    <t>Open access publication in the scientific journal "NAME" (M21a)</t>
  </si>
  <si>
    <t>Travel costs include airplane tickets for Participant 6 and 7 (€ 322,16 per person roundtrip=€ 644,32), cost of accommodation (*) (€ 100 for 2 days x 2=€ 200) and cost of daily subsistence allowances (€ 50 per day = 2 days x 50 x 2 participants = € 200), travel health insurance (€ 7.5 for 2 days x 2 = € 15).
* Accomodation costs are based on the average overnight accommodation prices for a standard room in EU from trivago Hotel Price Index https://businessblog.trivago.com/trivago-hotel-price-index/ 
Estimated costs = € 1,059.32</t>
  </si>
  <si>
    <t>Meeting room rental in Hotel X in Novi Sad for 2 days workshop (free of charge)
Coffee or Tea Service (€ 100)
Boxed lunches for 25 specialists (€ 300,22)
House Sound or Speakers (€ 133)
Wired Internet (€ 40)
Projector Setup (€ 20) 
Estimated costs = € 593.22</t>
  </si>
  <si>
    <t>Open-access article publication fee (€ 1000) 
Estimated costs = € 1,000.00</t>
  </si>
  <si>
    <t>Open access publication in the scientific journal "NAME" (M21a) - published during the project</t>
  </si>
  <si>
    <t>Venue: Conference room rental in Hotel in Belgrade (€ 337.5)
Food and beverage (€ 620)
Audio/Visual equipment (€ 355)
Printing branded elements/brochures, banners, podium signs, name badges (€ 566.10)
Rental including tables and chairs (€ 700)
Filming sample cost per lecture: 2hrs filming, 2hrs editing (€ 250)
Estimated costs = € 2,828.60</t>
  </si>
  <si>
    <t>Open-access article publication fee (€ 1,000) 
Estimated costs = € 1,000.00</t>
  </si>
  <si>
    <t>The promotional materials such as leaflets, posters, roll-banners, and brochures are needed in order to secure visibility of the project results and maximize the impact across the dissemination activities. The dissemination materials will be purchased during all three years of the project. 
These promotional materials shall be distributed during our workshop in Novi Sad and conference in Belgrade.</t>
  </si>
  <si>
    <t>With the intention to find new research partners, popularize science, as well as to increase students' motivation by providing alternative sources of knowledge, social network campaigns will be utilized. The posts will be created in two ways. The first will include practical tips or interesting experimental evaluations, and the second will focus on the promotions of project events. Also, three phases/campaigns are considered during the project period: initial phase (increasing project visibility), intermediate phase (focused on engaging target stakeholders) and final phase (aimed at encouraging further use of project findings).</t>
  </si>
  <si>
    <t xml:space="preserve">Note:
- In the budget clarification/justification examples are listed with information on travel’s destination, expected dates of travels and conferences (*), estimated costs including transportation, accommodation, travel health insurance, registration fee and subsistence, workshops, open-access publications (**), promotional materials, social campaign costs, number of participants traveling, the purpose of the travel, workshop and associated costs, open access publication fees, promotional materials, social network promotional costs and clarifications how they relate to the project goals and expected deliverables. We advise you to associate each activity from this category to a specific work package/sub-activity and deliverable. As an illustration, the basis for the cost estimations are indicated by using some of the international accommodation booking platforms (i.e. accommodation costs are based on the average overnight accommodation prices for a standard room in EU from trivago Hotel Price Index https://businessblog.trivago.com/trivago-hotel-price-index/). You can choose different platforms/calculation methods. 
* If possible, we advise to provide a name of the conference or conference organizers and their venue, while participation in conferences can be entered with an approximate date (due to Covid-19 pandemic the conference dates and duration may vary or are yet to be scheduled), or without a date. Provide all the information you have at the time of the project application in connection with participation in conferences, determining whether it is the international or national conference, while you may also indicate the team members who will be in charge for the organization of the events planned within the project. 
** Have in mind that due to the Covid-19 pandemic, open access fee for article publication in large number of the scientific journals is now free of charge or discounted. If possible, it is suggested that the proposed budget should indicate the names of authors of the planned publication(s), if not please insert N/A, however, at least one project participant should be among the authors. </t>
  </si>
  <si>
    <t>Estimated cost based on available market information (€ 7,065.00)</t>
  </si>
  <si>
    <t>Estimated cost based on available market information (€ 3,750 per server = € 3,750 x 4 servers = € 15,000)</t>
  </si>
  <si>
    <t>Estimated cost based on available market information (€ 750 per laptop = 5 pieces x € 750=€ 3,750)</t>
  </si>
  <si>
    <t xml:space="preserve">Estimated cost for the industrial high-quality cameras Basler acA1600-20uc  (€ 1,186.44 = € 1,186.44 x 3 components= € 3,559.32).
</t>
  </si>
  <si>
    <t>Estimated cost based on available information (€ 338.98)</t>
  </si>
  <si>
    <t>Services and Subcontracting (Please state if the service provider is a natural person or legal entity)</t>
  </si>
  <si>
    <t>Translation of the publication into English (Net monthly salary € 1,100 = 1.2 x 1,100 = € 1,320)
Estimated costs = € 1,320.00</t>
  </si>
  <si>
    <t>These costs are estimated following the annual costs of the internet domain (€ 50) as well as the purchase of one website theme (1 x € 200=€ 200), SEO (1x € 450=€ 450). 
Estimated costs = € 700</t>
  </si>
  <si>
    <t>Design and printing preparation costs per publication (Net monthly salary € 1,600 = 0.5 x 1,600 = € 800)
Estimated costs = € 800</t>
  </si>
  <si>
    <t>Wireless receivers and headphones/headsets (60 headsets x € 3.33= € 200)
Translation cost (€ 30 per hour= € 30x 10 hours= € 300)
Estimated costs=€ 500.00</t>
  </si>
  <si>
    <t>This service will include 10 translation hours and 60 headsets during our conference in Belgrade. This will be a per service contract. This service will be needed for the organization of the conference "NAME" in Belgrade, Serbia. We will be subcontracting this work to a translation agency.</t>
  </si>
  <si>
    <t>Website and SEO (legal entity)</t>
  </si>
  <si>
    <t>Note: In the budget justification, identify each consultant as a legal entity or a natural person, the services he/she will perform, total number of working days (dedicated % of engagement on the project, indicated as effective months for natural person), service price, and total estimated costs. Indicate the basis for the cost estimation. It is not required to state the names of legal entities/service providers and/or natural person in particular if the services will be procured through a public procurement procedure. Their project engagement should be justified and related to the project results. It is recommended to indicate the qualification, experience, or expertise of natural persons and their specific knowledge which does not exist in the project team and qualifies them as project subcontractors.</t>
  </si>
  <si>
    <t>External hard disk - HDD External 2.5" 2TB (€ 105.93 per hard disc = 8 x € 105.93= € 847.46)
Estimated costs=€ 847.46</t>
  </si>
  <si>
    <t>Samplers shipment will include passive samplers shipment for 20 pieces.</t>
  </si>
  <si>
    <t>Shipment cost (€20 per piece=20 x 20 pieces= € 400)
Estimated costs=€ 400.00</t>
  </si>
  <si>
    <t>Note: This category contains items not included in the previous budget categories. Individually list each item requested and provide appropriate justification related to the project objectives.</t>
  </si>
  <si>
    <t>SRO 1 will provide workspace for 8 members of the project team and technical assistance with legal, administrative and financial services, as well as maintenance of the existing equipment which are required for the implementation of research activities described in WPx-WPz. For these purposes we plan to engage 3 technical staff members from SRO 1 (First/Last Name/function). 
The budgeting of the SRO technical staff is calculated based on their current salary in the SRO 1 (gross €X), scaled to the percentage of their respective monthly engagement on Project activities (X%).</t>
  </si>
  <si>
    <t>Calculated as 10 % of the total budget according to the Program rules.</t>
  </si>
  <si>
    <t xml:space="preserve">Note: According to the Program rules, SRO is calculated as up to 10 % of the total budget. Up to 10% of the total Project budget for SRO overhead does not need to be justified, while the additional 3% must be justified in case that the project includes engagement of technical personnel. In this example, the leading SRO has additional 3% which will be used for engagement of SRO technical staff, additional administrative support, and service and maintenance of the existing equipment needed for research activities. Following information should be specified: number of technical staff members needed for additional administrative support, service and maintenance of the equipment needed for the implementation of research activities described in work packages (indicate WP number), first/last name/working position of technical staff (if possible), estimated salary at SRO (gross €X), percentage of their monthly engagement on the Project activities (X%). </t>
  </si>
  <si>
    <t>Note: In the sheet Justification (section Clarification) indicate the total share of project funding for leading SRO and all other participating SROs in EUR. In section Justification you may explain how the estimated costs are calculated (i.e. Calculated as the sum of all the costs of SRO 1 in all three project years).</t>
  </si>
  <si>
    <t>Note: In the section Clarification of the budget items specify the share in total budget for ALL budget categories, and in the section Justification of the estimated costs provide an explanation if there is a deviation from the maximum allowed percentage share of individual categories in the total budget. If there are no such deviations, it is suggested to state that deviations do not exist.</t>
  </si>
  <si>
    <t>The total share of project funding for the SRO 3 is 50,817.08 EUR.</t>
  </si>
  <si>
    <t>4 x server (CPU Intel Xeon, 32 GB DDR4 RAM, 512 GB SSD, Power Supply 800 W)</t>
  </si>
  <si>
    <t>Provision of simultaneous translation and renting of simultaneous translation equipment (legal entity)</t>
  </si>
  <si>
    <t>Passive samplers shipment 20 pieces</t>
  </si>
  <si>
    <t>In this example, you may find the project team of 8 participants, including researchers with different titles (research/academic), different percentages of the engagement on the project and different models of disbursement of project participants’ fees (including all relevant taxes and contributions for participants engaged on the Project). It is presented how to illustrate engagement of diaspora and retired project participants, as well as participants who are not engaged in the project in some period of time (i.e. due to the other engagements or maternity leave).</t>
  </si>
  <si>
    <t>Note: Principal Investigator`s working time and salary is presented with 2 possible models – one calculated through 100% of net salary X number of effective months devoted to the project implementation and second using already calculated monthly salary based on the percentage of working time per month X number of calendar months devoted to the project. You may choose one of the possible models to calculate salaries/fees for all project participants. Please keep in mind that, in case that the percentage of working time per month varies in months/years of the project, the only possible way to calculate the exact sum for salary/fee is by using the first model – with the effective months.
Retired project team member (Participant 5 in the budget example) is planned to retire during the project implementation. His/her engagement is presented in two alternative ways in the budget (Option 1 and Option 2 for Participant 5). You may choose one of them for your budget, both ways will lead you to the same amount remunerated for the paid engagement of this project participant.</t>
  </si>
  <si>
    <t>Participation at the international fair on "TOPIC" in Berlin, Germany</t>
  </si>
  <si>
    <t>Components for mobile robots’ development (DC motors with encoders, cameras, lenses, sensors, single board computers, microcontrollers, consumable electronics)</t>
  </si>
  <si>
    <t>Note: Please indicate whether the service will be provided by natural or legal entity.</t>
  </si>
  <si>
    <t>The 66,80 % of the total budget is devoted to personnel costs. Total costs are calculated according to research academic titles and numbers of effective Project months for all team members.</t>
  </si>
  <si>
    <t xml:space="preserve">The 14,30 % of the total budget is devoted to equipment costs and consumables. </t>
  </si>
  <si>
    <t xml:space="preserve">The 2,92 % of the total budget is devoted to services and subcontracting costs. </t>
  </si>
  <si>
    <t>The 0,59 % of the total budget is devoted to other costs.</t>
  </si>
  <si>
    <t>The 9,00 % of the total budget is devoted to SRO overhead.</t>
  </si>
  <si>
    <t>The 5,38 %  of the total budget is devoted to travel, conferences and publications costs. Includes travel and accomodation costs in Sweden, Turkey, Germany, Hungary and Serbia, conference fees, travel and accomodation costs and open-access publication fees.</t>
  </si>
  <si>
    <r>
      <t>Personnel cost of the Principal Investigator (</t>
    </r>
    <r>
      <rPr>
        <b/>
        <sz val="10"/>
        <color theme="1"/>
        <rFont val="Calibri"/>
        <family val="2"/>
        <scheme val="minor"/>
      </rPr>
      <t>First/Last Name/academic title</t>
    </r>
    <r>
      <rPr>
        <sz val="10"/>
        <color theme="1"/>
        <rFont val="Calibri"/>
        <family val="2"/>
        <scheme val="minor"/>
      </rPr>
      <t xml:space="preserve">) is calculated according to the research academic title and a number of effective months in the Project (according to the program IDEAS rules). The PI will spend </t>
    </r>
    <r>
      <rPr>
        <b/>
        <sz val="10"/>
        <color theme="1"/>
        <rFont val="Calibri"/>
        <family val="2"/>
        <scheme val="minor"/>
      </rPr>
      <t xml:space="preserve">10.8 </t>
    </r>
    <r>
      <rPr>
        <sz val="10"/>
        <color theme="1"/>
        <rFont val="Calibri"/>
        <family val="2"/>
        <scheme val="minor"/>
      </rPr>
      <t>effective months on the project.</t>
    </r>
  </si>
  <si>
    <t>Calculated as 13 % of the total budget according to the Program rules.</t>
  </si>
  <si>
    <r>
      <t xml:space="preserve">Promotional costs are estimated for the following items:
Leaflets (350 pieces x € 0.9= € 315)
</t>
    </r>
    <r>
      <rPr>
        <sz val="10"/>
        <color theme="1"/>
        <rFont val="Calibri"/>
        <family val="2"/>
        <scheme val="minor"/>
      </rPr>
      <t xml:space="preserve">Posters (20 pieces x € 13,73=€ 274.58)
</t>
    </r>
    <r>
      <rPr>
        <sz val="10"/>
        <rFont val="Calibri"/>
        <family val="2"/>
        <charset val="238"/>
        <scheme val="minor"/>
      </rPr>
      <t>Brochures (150 pieces x € 2.03=€ 305)
Roll-banners (2 pieces x € 40 €=€ 80)
Estimated costs = € 974,58</t>
    </r>
  </si>
  <si>
    <r>
      <t xml:space="preserve">Personnel cost of the Principal Investigator (First/Last Name/academic title) is calculated according to the research academic title and a number of effective months in the Project (according to the program IDEAS rules). The PI will spend </t>
    </r>
    <r>
      <rPr>
        <b/>
        <sz val="10"/>
        <color theme="1"/>
        <rFont val="Calibri"/>
        <family val="2"/>
        <scheme val="minor"/>
      </rPr>
      <t>36</t>
    </r>
    <r>
      <rPr>
        <sz val="10"/>
        <color theme="1"/>
        <rFont val="Calibri"/>
        <family val="2"/>
        <scheme val="minor"/>
      </rPr>
      <t xml:space="preserve"> calendar months on the project devoting </t>
    </r>
    <r>
      <rPr>
        <b/>
        <sz val="10"/>
        <color theme="1"/>
        <rFont val="Calibri"/>
        <family val="2"/>
        <scheme val="minor"/>
      </rPr>
      <t>30 %</t>
    </r>
    <r>
      <rPr>
        <sz val="10"/>
        <color theme="1"/>
        <rFont val="Calibri"/>
        <family val="2"/>
        <scheme val="minor"/>
      </rPr>
      <t xml:space="preserve"> of his working time per month.</t>
    </r>
  </si>
  <si>
    <t>Travel costs include airplane ticket for P1 (€ 140 per person roundtrip=€), cost of accommodation (*) for PI (€ 50 x 5 days =€ 250) and cost of daily subsistence allowances (€ 50 per day) that include the three main meals, local transportation (taxi, train, metro, etc. - 5 days x 50 x 1 participant = € 250), registration fee (€ 36 day ticket x 5 days=€180), travel health insurance (€ 4 x 5 days=€ 20).
* Accommodation costs  are based on the average overnight accommodation prices for a standard room in EU from trivago Hotel Price Index https://businessblog.trivago.com/trivago-hotel-price-index/ 
Estimated costs = € 840</t>
  </si>
  <si>
    <t>Travel costs include airplane ticket for Participant 5 (€ 300 per person roundtrip), cost of accommodation (*) for Participant 5 (€ 60 x 5 days x 1 person =€ 300), cost of daily subsistence allowances (€ 50 per day) that include the three main meals, local transportation (taxi, train, metro, etc. - 5 days x 50 x 1 participant = € 250), registration fee (€ 70 per day x 1=€ 350), travel health insurance (€ 14,24 per day x 1=€ 71,19).
* accommodation costs are based on the average overnight accommodation prices for a standard room in EU from trivago Hotel Price Index https://businessblog.trivago.com/trivago-hotel-price-index/ 
Estimated costs = € 1,271.19</t>
  </si>
  <si>
    <r>
      <t xml:space="preserve">The Participant 2 </t>
    </r>
    <r>
      <rPr>
        <b/>
        <sz val="10"/>
        <color theme="1"/>
        <rFont val="Calibri"/>
        <family val="2"/>
        <scheme val="minor"/>
      </rPr>
      <t>(First/Last Name/academic title)</t>
    </r>
    <r>
      <rPr>
        <sz val="10"/>
        <color theme="1"/>
        <rFont val="Calibri"/>
        <family val="2"/>
        <scheme val="minor"/>
      </rPr>
      <t xml:space="preserve"> will assist in research and dissemination activities according to his/her competences in the area of "NAME". He/she will be active on the WPz, WPx and WPw.</t>
    </r>
  </si>
  <si>
    <r>
      <t>The Participant 3 (</t>
    </r>
    <r>
      <rPr>
        <b/>
        <sz val="10"/>
        <color theme="1"/>
        <rFont val="Calibri"/>
        <family val="2"/>
        <scheme val="minor"/>
      </rPr>
      <t>First/Last Name/academic title</t>
    </r>
    <r>
      <rPr>
        <sz val="10"/>
        <color theme="1"/>
        <rFont val="Calibri"/>
        <family val="2"/>
        <scheme val="minor"/>
      </rPr>
      <t>) will be engaged in all research and dissemination activities as a senior advisor, especially during the implementation phase (deliverables Dx.x and Dx.y). He/she will be active on the WPz, WPw and WPy.</t>
    </r>
  </si>
  <si>
    <r>
      <t>The Participant 4 (</t>
    </r>
    <r>
      <rPr>
        <b/>
        <sz val="10"/>
        <color theme="1"/>
        <rFont val="Calibri"/>
        <family val="2"/>
        <scheme val="minor"/>
      </rPr>
      <t>First/Last Name/academic title</t>
    </r>
    <r>
      <rPr>
        <sz val="10"/>
        <color theme="1"/>
        <rFont val="Calibri"/>
        <family val="2"/>
        <scheme val="minor"/>
      </rPr>
      <t>) will be engaged in research and dissemination activities within the WPy and WPw.</t>
    </r>
  </si>
  <si>
    <r>
      <t>The Participant 5 (</t>
    </r>
    <r>
      <rPr>
        <b/>
        <sz val="10"/>
        <color theme="1"/>
        <rFont val="Calibri"/>
        <family val="2"/>
        <scheme val="minor"/>
      </rPr>
      <t>First/Last Name/academic title</t>
    </r>
    <r>
      <rPr>
        <sz val="10"/>
        <color theme="1"/>
        <rFont val="Calibri"/>
        <family val="2"/>
        <scheme val="minor"/>
      </rPr>
      <t>) will be mainly engaged in WPx and WPy. The activities he/she will be carrying out are related to experimental and theoretical research during the development of "NAME".</t>
    </r>
  </si>
  <si>
    <r>
      <t>The Participant 6 (</t>
    </r>
    <r>
      <rPr>
        <b/>
        <sz val="10"/>
        <color theme="1"/>
        <rFont val="Calibri"/>
        <family val="2"/>
        <scheme val="minor"/>
      </rPr>
      <t>First/Last Name/academic title</t>
    </r>
    <r>
      <rPr>
        <sz val="10"/>
        <color theme="1"/>
        <rFont val="Calibri"/>
        <family val="2"/>
        <scheme val="minor"/>
      </rPr>
      <t>) will assist other team members in their research and dissemination activities in WPy, WPx, WPz and WPw.</t>
    </r>
  </si>
  <si>
    <r>
      <t>The Participant 7 (</t>
    </r>
    <r>
      <rPr>
        <b/>
        <sz val="10"/>
        <color theme="1"/>
        <rFont val="Calibri"/>
        <family val="2"/>
        <scheme val="minor"/>
      </rPr>
      <t>First/Last Name/academic title</t>
    </r>
    <r>
      <rPr>
        <sz val="10"/>
        <color theme="1"/>
        <rFont val="Calibri"/>
        <family val="2"/>
        <scheme val="minor"/>
      </rPr>
      <t>) with his/hers vast experience in "NAME of the area" will be responsible for the implementation of the project activities proposed in WPy and WPz.</t>
    </r>
  </si>
  <si>
    <t>This is a yearly conference for presenting and discussing new educational tools and environments, best practices, case studies, and institutional policies in our filed of work. Given the current Covid-19 pandemic, the date of the conference is still unknown, but is expected in Y1. Travel to this conference will cover transportation, travel health insurance, registration, accommodation and daily subsistence allowances for 5 days for 1 Team member (PI).
This conference is related to the activities planned in WPx and Dx.x.</t>
  </si>
  <si>
    <t>19th international Conference on Recent advancement in Technical and technological sciences will be held in Istanbul, Turkey. We see this conference as an opportunity to follow the latest trends in area and potentially present our work. Due to Covid-19 pandemic, the date of the conference is still unknown, but is expected in Y1. Travel to this conference will cover transportation, travel health insurance, registration, accommodation and daily subsistence allowances for 5 days for 1 Team member (Participant 5).
This conference is related to the activities planned in WPx and Dx.z.</t>
  </si>
  <si>
    <t>The aim of the fair in Berlin is to bring the technical, technological and scientific scholars, students, and administrators from different countries, to present latest trends in this area and to discuss theoretical and practical issues in our field which is an essential topic for our research work in subactivity x.x. Travel to this fair will cover transportation, fair tickets, accommodation and daily subsistence allowances for 3 days for 1 Team member (Participant 1).
The funds are requested in order to successfully implement activities in WPy and deliverable Dx.y (subactivity z.z).</t>
  </si>
  <si>
    <t>Participant 6 and Participant 7 are expected to travel to Budapest for 3 days (2 nights) to attend meetings and trainings at the national research institute "NAME" necessary for the implementation of the deliverables Dy.y.and Dy.z as one of the activities in the WPy.</t>
  </si>
  <si>
    <t>The Team members from SRO 1 and 2 (Participant 3 and 4) are expected to travel around the country of Serbia: Nis, Kragujevac and Subotica to collect necessary data for the successful project implementation and accomplishing activities in WPx-WPw and Dx.w (sample surveys, sensor data etc.) during Y2.  In total, 3 trips to the field stations will be made (each trip include 1 night/2 days).</t>
  </si>
  <si>
    <t>Travel costs include car gas (200 km x € 0.2 x 3 trips=€ 120), cost of accommodation for 2 person (€ 30 per night= 30 x 3 nights x 2 person= € 180) and cost of daily subsistence allowances (€ 20 per day = 6 days x 20 x 2 participants = € 240).
Field operations (€ 115.2 per day = 115.2 x 6 days= € 691.2)
Estimated costs = € 1,231.20</t>
  </si>
  <si>
    <r>
      <t xml:space="preserve">One day conference will be organized by the project participants in the Y3 for 150 researchers and PhD students from Serbia in order to present research papers of the project team published in the publication "NAME". Publication will present the main research results of the project. 
</t>
    </r>
    <r>
      <rPr>
        <sz val="10"/>
        <color theme="1"/>
        <rFont val="Calibri"/>
        <family val="2"/>
        <scheme val="minor"/>
      </rPr>
      <t>The conference in Belgrade is related to WPx and Dz.z.</t>
    </r>
  </si>
  <si>
    <t>In the final project year (Y3) the Team members plan to present 1 conference paper at the conference "NAME" in Graz, Austria. A conference paper presentation will provide us an excellent platform to interact with audience from the same field as our research topic, also this is a faster way of making our projects results available for the public. 1 paper will be presented by our Team member (Participant 4). The charges for publication at conference "NAME” include costs for travel for 2 days and the Author Registration fee.</t>
  </si>
  <si>
    <t>Travel costs include transportation ticket for 1 participant (€ 120 per person roundtrip=€ 120), cost of accommodation (*)  (€ 70 per day = 70 x 2=€ 140) and cost of daily subsistence allowances (€ 50 per day) that include the three main meals, local transportation (taxi, train, metro, etc. - 2 days x 50 x 1 participant = € 100), travel health insurance (€ 15 per day=15 x 2=€ 30), Author Registration fee (Early Bird) includes: admission to all conference sessions, presentation &amp; publication of an accepted paper in the conference proceedings and one copy of the conference proceedings on a CD, one certificate of attendance, postal costs of sending conference proceedings and certificate and other organizational costs (€ 250 per day =1 day x 250 x 1 participant = € 250)
* Accommodation costs are based on the average overnight accommodation prices for a standard room in EU from trivago Hotel Price Index https://businessblog.trivago.com/trivago-hotel-price-index/
Estimated total costs € 640,00</t>
  </si>
  <si>
    <t>Electrical and control device to automate technical process in WPw.</t>
  </si>
  <si>
    <t>DTC will be used to perform research work during Dx.x, Dx.y, and Dy.y. The model which we intend to use is CPU Intel Xeon, 32 GB DDR4 RAM, 512 GB SSD, Power Supply 800 W. Development and Testing Clusters will be purchased at the beginning of the Project implementation.</t>
  </si>
  <si>
    <t>Note: Justify each item in the budget justification section and indicate the purpose of the equipment. Indicate the basis for the cost estimation (quotes from vendors or suppliers, past experience of purchasing similar items, or some other basis).</t>
  </si>
  <si>
    <t>Price for sample analysis is approx. € 20 per sample. 
Total expected costs for laboratory analyses in Y1 (€ 424), in Y2 (€ 678) and in Y3 (€ 1,098).
Costs are based on actual experience and quotes.
Estimated costs = € 2,200.00</t>
  </si>
  <si>
    <t xml:space="preserve">Calibration pads (€ 600)
Construction sketch (€ 100)
Estimated costs=€ 700.00
</t>
  </si>
  <si>
    <t>Since there are no native English speakers in the project team, services such as proofreading and translation are required for the final draft review of 2 publications that are planned to be published during the project implementation. This will increase the possibility of our paper acceptance and improve the dissemination of the project findings to the scientific community.
For this service we will engage natural person with extensive professional experience as a scientific translator (technical sciences). The fee indicated in the column Justification is calculated based on the general employment contract of translators that have cooperation with our SRO and is scaled proportionally to the expected percentage of his/her monthly Project engagement. We expect for this person to devote 60 % of his working time on the project during 2 calendar months (1.2 effective months).</t>
  </si>
  <si>
    <t>The project website aims to get the project's audience informed about the project's goals and objectives, project outcomes, and to keep project partners informed about forthcoming events. It will be informative and designed to facilitate continuous project partners' communication. Website is necessary for the realisation of Sub-activities (x.x. and y.y.). This service will be provided by a legal entity - agency qualified for visual communication, digital arts, design and multimedia production. The expected costs for this type of service are indicated in the column Justification and are based on the average fee for WEB and SEO and are scaled proportionally to the expected percentage of monthly Project engagement of a web designer.</t>
  </si>
  <si>
    <t>Designing services and preparation for printing will include costs for printing of the publications which will be presented during the final conference in Belgrade (cost per service contract). A natural person experienced in graphic design is required to complete this service. The fee indicated in the column Justification is calculated based on the average fee for this service and is scaled proportionally to the expected percentage of monthly Project engagement of the natural person. We expect for this person to devote 50% of his working time on the project during 1 calendar month (0.5 effective month).</t>
  </si>
  <si>
    <t>Construction of calibration system will include material and construction of calibration system. It is designed to accomplish sub-activities (x.x. and y.y.). We will be subcontracting this work to a service provider.</t>
  </si>
  <si>
    <t>The project will be needing Cloud storage for collected and generated data during project implementation. Cloud storage will ensure the stored dataset’s security and integrity (Sub-activities x.x and y.y) which will be kept on separate and protected data storage hardware (external hard disk).</t>
  </si>
  <si>
    <t>SRO 2 Administrative and other costs of the SRO required to fulfil the project.</t>
  </si>
  <si>
    <t>The total share of project funding for the SRO 1 is 127,374.15 EUR.</t>
  </si>
  <si>
    <t>The total share of project funding for the SRO 2 is 34,858.87 EUR.</t>
  </si>
  <si>
    <t>The 1,01 % of the total budget is devoted to dissemination costs.</t>
  </si>
  <si>
    <r>
      <t xml:space="preserve">The Participant 1 </t>
    </r>
    <r>
      <rPr>
        <b/>
        <sz val="10"/>
        <color theme="1"/>
        <rFont val="Calibri"/>
        <family val="2"/>
        <scheme val="minor"/>
      </rPr>
      <t>(First/Last Name/academic title</t>
    </r>
    <r>
      <rPr>
        <sz val="10"/>
        <color theme="1"/>
        <rFont val="Calibri"/>
        <family val="2"/>
        <scheme val="minor"/>
      </rPr>
      <t>) will be engaged as a co-leader of the scientific part of the Project (coordinator of the WPy). The main activities he/she will carry out are the organization of the research and dissemination activities, monitoring, consulting, and supervising of the Team members within WPy. Also, with the other WP leaders, he/she will be responsible for monitoring and evaluation of the tasks and risk management.</t>
    </r>
  </si>
  <si>
    <r>
      <t>The Principal Investigator (</t>
    </r>
    <r>
      <rPr>
        <b/>
        <sz val="10"/>
        <color theme="1"/>
        <rFont val="Calibri"/>
        <family val="2"/>
        <scheme val="minor"/>
      </rPr>
      <t>First/Last Name/academic title</t>
    </r>
    <r>
      <rPr>
        <sz val="10"/>
        <color theme="1"/>
        <rFont val="Calibri"/>
        <family val="2"/>
        <scheme val="minor"/>
      </rPr>
      <t>) will be responsible for the overall coordination of the project and supervision of the project activities, project progress and other Team members. Furthermore, his/hers expertise in the area of "NAME" will be utilized for activities described in WPy, WPz and WPw.</t>
    </r>
  </si>
  <si>
    <r>
      <t>The Principal Investigator (</t>
    </r>
    <r>
      <rPr>
        <b/>
        <sz val="10"/>
        <color theme="1"/>
        <rFont val="Calibri"/>
        <family val="2"/>
        <scheme val="minor"/>
      </rPr>
      <t>First/Last Name/academic title</t>
    </r>
    <r>
      <rPr>
        <sz val="10"/>
        <color theme="1"/>
        <rFont val="Calibri"/>
        <family val="2"/>
        <scheme val="minor"/>
      </rPr>
      <t>) will be responsible for the overall coordination of the project and supervision of the project activities, project progress and other Team members. Furthermore, his/hers expertise in the area of "NAME" will be utilized for activities described in WPx, WPy and WPz.</t>
    </r>
  </si>
  <si>
    <r>
      <t>The Participant 8 (</t>
    </r>
    <r>
      <rPr>
        <b/>
        <sz val="10"/>
        <color theme="1"/>
        <rFont val="Calibri"/>
        <family val="2"/>
        <scheme val="minor"/>
      </rPr>
      <t>First/Last Name/academic title</t>
    </r>
    <r>
      <rPr>
        <sz val="10"/>
        <color theme="1"/>
        <rFont val="Calibri"/>
        <family val="2"/>
        <scheme val="minor"/>
      </rPr>
      <t xml:space="preserve">) will be engaged as </t>
    </r>
    <r>
      <rPr>
        <b/>
        <sz val="10"/>
        <color theme="1"/>
        <rFont val="Calibri"/>
        <family val="2"/>
        <scheme val="minor"/>
      </rPr>
      <t>researcher from the Diaspora</t>
    </r>
    <r>
      <rPr>
        <sz val="10"/>
        <color theme="1"/>
        <rFont val="Calibri"/>
        <family val="2"/>
        <scheme val="minor"/>
      </rPr>
      <t>. He/she will attend team meetings and advise WPz and WPw coordinators in the first two phases of the project. He/she will also attend workshop in Novi Sad (Dz.z) and conference in Belgrade (Dw.w).</t>
    </r>
  </si>
  <si>
    <r>
      <t xml:space="preserve">A two day workshop for 25 specialists in technical scineces is necessary to carry out the purpose of the project activities implemented during Y1 which will enable access to the Project results to researchers in Novi Sad. The workshop is an opportunity to support local initiatives and connect with the targeted audience in Novi Sad.
</t>
    </r>
    <r>
      <rPr>
        <sz val="10"/>
        <color theme="1"/>
        <rFont val="Calibri"/>
        <family val="2"/>
        <scheme val="minor"/>
      </rPr>
      <t xml:space="preserve">The workshop is necessary to accomplish sub-activities x.x. and y.y. in Dx.x and WPx.
</t>
    </r>
  </si>
  <si>
    <r>
      <t xml:space="preserve">Publishing a paper in an open-access journal provides better project visibility, which will result in higher citation of our project work, which will further raise a profile of our research group and promote our research activities. Publication will be published in a multidisciplinary open access journal "NAME" (category M21a). This journal provides a platform for publishing innovative and research works in our scientific field. Furthermore, this journal is ranked in the first 10% of journals from the JCR list in the field of interest (M21a). We expect a paper to be published no later than the end of the project. 
</t>
    </r>
    <r>
      <rPr>
        <sz val="10"/>
        <color theme="1"/>
        <rFont val="Calibri"/>
        <family val="2"/>
        <scheme val="minor"/>
      </rPr>
      <t>The publication represents the deliverable Dx.w. of the WPx.</t>
    </r>
  </si>
  <si>
    <r>
      <t>Once we have a suitable set of research results achieved in Y2, our goal is to publish the paper in an open access journal. The Journal "NAME" is an international journal from the JCR list (category M21a) dedicated to the improvement and dissemination of knowledge on methods, policies and technologies in technical sciences. We expect a paper to be published in Q1 Y3.</t>
    </r>
    <r>
      <rPr>
        <sz val="10"/>
        <color theme="1"/>
        <rFont val="Calibri"/>
        <family val="2"/>
        <scheme val="minor"/>
      </rPr>
      <t xml:space="preserve"> The publication represents the deliverable Dx.z.</t>
    </r>
    <r>
      <rPr>
        <sz val="10"/>
        <rFont val="Calibri"/>
        <family val="2"/>
        <charset val="238"/>
        <scheme val="minor"/>
      </rPr>
      <t>of the WPz.</t>
    </r>
  </si>
  <si>
    <t>The robot X is the main system on which the experimental verification will be carried out (Sub-activities x.y. and z.z.), so additional high-tech mobile robot components (3 of them) are desirable. The most essential components include cameras (and lenses), servo motors, and sensors.</t>
  </si>
  <si>
    <t>Note: Not applicable (N/A) in this Example of the Budget Proposal.</t>
  </si>
  <si>
    <t>Note: Each item of equipment is listed separately, while consumables’ items may be aggregated together.
(*) Example for consumables (item 5) is given from natural sciences as the most of the questions related to consumables were addressed from this subprogram.</t>
  </si>
  <si>
    <t>Specific chemicals for production of ... and specific chemicals and consumables for …</t>
  </si>
  <si>
    <t>Chemicals for production  of ... (*)</t>
  </si>
  <si>
    <t>Chemicals for production of …</t>
  </si>
  <si>
    <t xml:space="preserve">The major expenditure will be needed for chemicals for production of .... (€ 450). The rest of the budget will be spent on ... enzymes (50ug), column, MS grade solvents, IPG strips (12 strips) and IPG buffers (1 pkg) for 2D electrophoresis, calibrant  (1 kit) - (€ 312.71).
Estimated costs = € 762.71
</t>
  </si>
  <si>
    <t>Specific chemicals for production of ...  including ... (elements). Specific chemicals and consumables for ...(process): ...enzymes, column, MS grade solvents, IPG strips and IPG buffers for 2D electrophoresis, calibrant. All these consumables are inevitable for ... approach used in quality control and characterization of produced antibodies.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</si>
</sst>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charset val="238"/>
      <scheme val="minor"/>
    </font>
    <font>
      <sz val="10"/>
      <name val="Arial"/>
      <family val="2"/>
    </font>
    <font>
      <sz val="12"/>
      <color theme="1"/>
      <name val="Calibri"/>
      <family val="2"/>
      <scheme val="minor"/>
    </font>
    <font>
      <sz val="16"/>
      <name val="Calibri"/>
      <family val="2"/>
      <scheme val="minor"/>
    </font>
    <font>
      <sz val="12"/>
      <name val="Calibri"/>
      <family val="2"/>
      <scheme val="minor"/>
    </font>
    <font>
      <sz val="10"/>
      <name val="Calibri"/>
      <family val="2"/>
      <scheme val="minor"/>
    </font>
    <font>
      <b/>
      <sz val="11"/>
      <name val="Calibri"/>
      <family val="2"/>
      <scheme val="minor"/>
    </font>
    <font>
      <b/>
      <sz val="10"/>
      <name val="Calibri"/>
      <family val="2"/>
      <scheme val="minor"/>
    </font>
    <font>
      <b/>
      <sz val="10"/>
      <color indexed="8"/>
      <name val="Calibri"/>
      <family val="2"/>
      <scheme val="minor"/>
    </font>
    <font>
      <sz val="14"/>
      <color theme="1"/>
      <name val="Calibri"/>
      <family val="2"/>
      <scheme val="minor"/>
    </font>
    <font>
      <b/>
      <sz val="12"/>
      <color indexed="8"/>
      <name val="Calibri"/>
      <family val="2"/>
      <scheme val="minor"/>
    </font>
    <font>
      <sz val="11"/>
      <name val="Calibri"/>
      <family val="2"/>
      <scheme val="minor"/>
    </font>
    <font>
      <b/>
      <sz val="11"/>
      <color theme="1"/>
      <name val="Calibri"/>
      <family val="2"/>
      <scheme val="minor"/>
    </font>
    <font>
      <sz val="10"/>
      <name val="Calibri"/>
      <family val="2"/>
      <charset val="238"/>
      <scheme val="minor"/>
    </font>
    <font>
      <b/>
      <sz val="12"/>
      <name val="Calibri"/>
      <family val="2"/>
      <charset val="238"/>
      <scheme val="minor"/>
    </font>
    <font>
      <b/>
      <sz val="10"/>
      <name val="Calibri"/>
      <family val="2"/>
      <charset val="238"/>
      <scheme val="minor"/>
    </font>
    <font>
      <b/>
      <i/>
      <sz val="10"/>
      <name val="Calibri"/>
      <family val="2"/>
      <charset val="238"/>
      <scheme val="minor"/>
    </font>
    <font>
      <b/>
      <i/>
      <sz val="10"/>
      <color theme="1"/>
      <name val="Calibri"/>
      <family val="2"/>
      <charset val="238"/>
      <scheme val="minor"/>
    </font>
    <font>
      <b/>
      <sz val="10"/>
      <color theme="1"/>
      <name val="Calibri"/>
      <family val="2"/>
      <charset val="238"/>
      <scheme val="minor"/>
    </font>
    <font>
      <sz val="12"/>
      <color theme="1"/>
      <name val="Calibri"/>
      <family val="2"/>
      <charset val="238"/>
      <scheme val="minor"/>
    </font>
    <font>
      <sz val="10"/>
      <color theme="1"/>
      <name val="Calibri"/>
      <family val="2"/>
      <scheme val="minor"/>
    </font>
    <font>
      <sz val="8"/>
      <name val="Calibri"/>
      <family val="2"/>
      <scheme val="minor"/>
    </font>
    <font>
      <sz val="10"/>
      <name val="Calibri"/>
      <family val="2"/>
    </font>
    <font>
      <sz val="11"/>
      <color rgb="FFFF0000"/>
      <name val="Calibri"/>
      <family val="2"/>
      <scheme val="minor"/>
    </font>
    <font>
      <sz val="10"/>
      <color rgb="FFFF0000"/>
      <name val="Calibri"/>
      <family val="2"/>
      <scheme val="minor"/>
    </font>
    <font>
      <b/>
      <sz val="10"/>
      <color theme="1"/>
      <name val="Calibri"/>
      <family val="2"/>
      <scheme val="minor"/>
    </font>
    <font>
      <b/>
      <sz val="12"/>
      <color rgb="FFFF0000"/>
      <name val="Calibri"/>
      <family val="2"/>
      <charset val="238"/>
      <scheme val="minor"/>
    </font>
    <font>
      <sz val="10"/>
      <color rgb="FFFF0000"/>
      <name val="Calibri"/>
      <family val="2"/>
      <charset val="238"/>
      <scheme val="minor"/>
    </font>
    <font>
      <sz val="10"/>
      <color theme="1"/>
      <name val="Calibri"/>
      <family val="2"/>
      <charset val="238"/>
      <scheme val="minor"/>
    </font>
    <font>
      <b/>
      <sz val="16"/>
      <color rgb="FFFF0000"/>
      <name val="Calibri"/>
      <family val="2"/>
      <scheme val="minor"/>
    </font>
  </fonts>
  <fills count="9">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indexed="2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style="thin">
        <color indexed="64"/>
      </bottom>
      <diagonal/>
    </border>
    <border>
      <left style="thin">
        <color rgb="FF000000"/>
      </left>
      <right style="thin">
        <color rgb="FF000000"/>
      </right>
      <top style="thin">
        <color rgb="FF000000"/>
      </top>
      <bottom/>
      <diagonal/>
    </border>
    <border>
      <left/>
      <right/>
      <top/>
      <bottom style="medium">
        <color indexed="64"/>
      </bottom>
      <diagonal/>
    </border>
  </borders>
  <cellStyleXfs count="2">
    <xf numFmtId="0" fontId="0" fillId="0" borderId="0"/>
    <xf numFmtId="0" fontId="2" fillId="0" borderId="0"/>
  </cellStyleXfs>
  <cellXfs count="281">
    <xf numFmtId="0" fontId="0" fillId="0" borderId="0" xfId="0"/>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vertical="center" wrapText="1"/>
    </xf>
    <xf numFmtId="0" fontId="0" fillId="0" borderId="0" xfId="0" applyFont="1"/>
    <xf numFmtId="0" fontId="7" fillId="0" borderId="0" xfId="0" applyFont="1" applyAlignment="1" applyProtection="1">
      <alignment vertical="center"/>
    </xf>
    <xf numFmtId="0" fontId="0" fillId="0" borderId="0" xfId="0" applyFont="1" applyAlignment="1" applyProtection="1">
      <alignment vertical="center"/>
    </xf>
    <xf numFmtId="0" fontId="0" fillId="0" borderId="0" xfId="0" applyFont="1" applyAlignment="1">
      <alignment vertical="center"/>
    </xf>
    <xf numFmtId="0" fontId="8" fillId="0" borderId="0" xfId="0" applyFont="1" applyAlignment="1" applyProtection="1">
      <alignment horizontal="right" vertical="center"/>
    </xf>
    <xf numFmtId="0" fontId="8" fillId="2" borderId="4" xfId="0" applyFont="1" applyFill="1" applyBorder="1" applyAlignment="1" applyProtection="1">
      <alignment horizontal="center" vertical="center"/>
      <protection locked="0"/>
    </xf>
    <xf numFmtId="0" fontId="8" fillId="0" borderId="0" xfId="0" applyFont="1" applyAlignment="1" applyProtection="1">
      <alignment vertical="center"/>
    </xf>
    <xf numFmtId="0" fontId="6" fillId="0" borderId="0" xfId="0" applyFont="1" applyAlignment="1" applyProtection="1">
      <alignment horizontal="right" vertical="center"/>
    </xf>
    <xf numFmtId="4" fontId="6" fillId="3" borderId="4" xfId="0" applyNumberFormat="1" applyFont="1" applyFill="1" applyBorder="1" applyAlignment="1" applyProtection="1">
      <alignment horizontal="center" vertical="center"/>
      <protection locked="0"/>
    </xf>
    <xf numFmtId="3" fontId="6" fillId="0" borderId="0" xfId="0" applyNumberFormat="1" applyFont="1" applyAlignment="1" applyProtection="1">
      <alignment vertical="center"/>
    </xf>
    <xf numFmtId="0" fontId="6" fillId="0" borderId="0" xfId="0" applyFont="1" applyAlignment="1" applyProtection="1">
      <alignment vertical="center"/>
    </xf>
    <xf numFmtId="0" fontId="0" fillId="0" borderId="4" xfId="0" applyFont="1" applyBorder="1" applyAlignment="1" applyProtection="1">
      <alignment vertical="center"/>
    </xf>
    <xf numFmtId="0" fontId="0" fillId="2" borderId="4" xfId="0" applyFont="1" applyFill="1" applyBorder="1" applyAlignment="1" applyProtection="1">
      <alignment vertical="center"/>
      <protection locked="0"/>
    </xf>
    <xf numFmtId="4" fontId="0" fillId="2" borderId="4" xfId="0" applyNumberFormat="1" applyFont="1" applyFill="1" applyBorder="1" applyAlignment="1" applyProtection="1">
      <alignment vertical="center"/>
      <protection locked="0"/>
    </xf>
    <xf numFmtId="2" fontId="0" fillId="0" borderId="4" xfId="0" applyNumberFormat="1" applyFont="1" applyBorder="1" applyAlignment="1" applyProtection="1">
      <alignment vertical="center"/>
    </xf>
    <xf numFmtId="2" fontId="0" fillId="2" borderId="4" xfId="0" applyNumberFormat="1" applyFont="1" applyFill="1" applyBorder="1" applyAlignment="1" applyProtection="1">
      <alignment vertical="center"/>
      <protection locked="0"/>
    </xf>
    <xf numFmtId="4" fontId="0" fillId="0" borderId="4" xfId="0" applyNumberFormat="1" applyFont="1" applyFill="1" applyBorder="1" applyAlignment="1" applyProtection="1">
      <alignment vertical="center"/>
    </xf>
    <xf numFmtId="4" fontId="0" fillId="0" borderId="8" xfId="0" applyNumberFormat="1" applyFont="1" applyFill="1" applyBorder="1" applyAlignment="1" applyProtection="1">
      <alignment vertical="center"/>
    </xf>
    <xf numFmtId="0" fontId="0" fillId="0" borderId="4" xfId="0" applyFont="1" applyBorder="1" applyAlignment="1" applyProtection="1">
      <alignment horizontal="left" vertical="center"/>
    </xf>
    <xf numFmtId="0" fontId="6" fillId="2" borderId="4" xfId="0" applyFont="1" applyFill="1" applyBorder="1" applyAlignment="1" applyProtection="1">
      <alignment vertical="center"/>
      <protection locked="0"/>
    </xf>
    <xf numFmtId="4" fontId="0" fillId="2" borderId="4" xfId="0" applyNumberFormat="1" applyFont="1" applyFill="1" applyBorder="1" applyAlignment="1" applyProtection="1">
      <alignment horizontal="right" vertical="center"/>
      <protection locked="0"/>
    </xf>
    <xf numFmtId="4" fontId="0" fillId="0" borderId="8" xfId="0" applyNumberFormat="1" applyFont="1" applyFill="1" applyBorder="1" applyAlignment="1" applyProtection="1">
      <alignment vertical="center"/>
      <protection locked="0"/>
    </xf>
    <xf numFmtId="4" fontId="0" fillId="0" borderId="8" xfId="0" applyNumberFormat="1" applyFont="1" applyBorder="1" applyAlignment="1">
      <alignment vertical="center"/>
    </xf>
    <xf numFmtId="4" fontId="9" fillId="5" borderId="11" xfId="0" applyNumberFormat="1" applyFont="1" applyFill="1" applyBorder="1" applyProtection="1"/>
    <xf numFmtId="0" fontId="0" fillId="0" borderId="0" xfId="0" applyFont="1" applyProtection="1"/>
    <xf numFmtId="0" fontId="0" fillId="0" borderId="0" xfId="0" applyFont="1" applyAlignment="1">
      <alignment horizontal="center" vertical="center"/>
    </xf>
    <xf numFmtId="0" fontId="8" fillId="0" borderId="0" xfId="0" applyFont="1" applyBorder="1" applyAlignment="1" applyProtection="1">
      <alignment horizontal="right" vertical="center"/>
    </xf>
    <xf numFmtId="4" fontId="9" fillId="0" borderId="0" xfId="0" applyNumberFormat="1" applyFont="1" applyFill="1" applyBorder="1" applyProtection="1"/>
    <xf numFmtId="0" fontId="8" fillId="0" borderId="0" xfId="0" applyFont="1" applyFill="1" applyBorder="1" applyAlignment="1" applyProtection="1">
      <alignment horizontal="left" vertical="center"/>
    </xf>
    <xf numFmtId="0" fontId="0" fillId="0" borderId="9" xfId="0" applyFont="1" applyBorder="1" applyAlignment="1">
      <alignment vertical="center"/>
    </xf>
    <xf numFmtId="0" fontId="0" fillId="0" borderId="4" xfId="0" applyFont="1" applyBorder="1" applyAlignment="1">
      <alignment vertical="center"/>
    </xf>
    <xf numFmtId="0" fontId="0" fillId="0" borderId="4" xfId="0" applyFont="1" applyBorder="1"/>
    <xf numFmtId="0" fontId="0" fillId="0" borderId="9" xfId="0" applyFont="1" applyBorder="1" applyAlignment="1" applyProtection="1">
      <alignment vertical="center" wrapText="1"/>
    </xf>
    <xf numFmtId="4" fontId="8" fillId="5" borderId="4" xfId="0" applyNumberFormat="1" applyFont="1" applyFill="1" applyBorder="1" applyAlignment="1" applyProtection="1">
      <alignment vertical="center"/>
    </xf>
    <xf numFmtId="3" fontId="11" fillId="3" borderId="4" xfId="0" applyNumberFormat="1" applyFont="1" applyFill="1" applyBorder="1" applyProtection="1"/>
    <xf numFmtId="0" fontId="10" fillId="0" borderId="0" xfId="0" applyFont="1" applyFill="1" applyBorder="1" applyAlignment="1" applyProtection="1">
      <alignment vertical="center"/>
    </xf>
    <xf numFmtId="0" fontId="0" fillId="0" borderId="0" xfId="0" applyFont="1" applyBorder="1" applyAlignment="1">
      <alignment vertical="center"/>
    </xf>
    <xf numFmtId="0" fontId="10" fillId="0" borderId="0" xfId="0" applyFont="1" applyFill="1" applyBorder="1" applyAlignment="1" applyProtection="1">
      <alignment vertical="center" wrapText="1"/>
    </xf>
    <xf numFmtId="0" fontId="8" fillId="0" borderId="5" xfId="0" applyFont="1" applyBorder="1" applyAlignment="1" applyProtection="1">
      <alignment vertical="center"/>
    </xf>
    <xf numFmtId="0" fontId="12" fillId="0" borderId="0" xfId="0" applyFont="1"/>
    <xf numFmtId="0" fontId="14" fillId="6" borderId="4" xfId="1" applyFont="1" applyFill="1" applyBorder="1" applyAlignment="1">
      <alignment horizontal="left" vertical="center" wrapText="1"/>
    </xf>
    <xf numFmtId="0" fontId="16" fillId="2" borderId="4" xfId="1" applyFont="1" applyFill="1" applyBorder="1" applyAlignment="1">
      <alignment horizontal="left" vertical="center" wrapText="1"/>
    </xf>
    <xf numFmtId="0" fontId="16" fillId="2" borderId="4" xfId="1" applyFont="1" applyFill="1" applyBorder="1" applyAlignment="1">
      <alignment horizontal="left" vertical="center"/>
    </xf>
    <xf numFmtId="0" fontId="14" fillId="0" borderId="0" xfId="1" applyFont="1"/>
    <xf numFmtId="0" fontId="1" fillId="0" borderId="4" xfId="0" applyFont="1" applyBorder="1" applyAlignment="1" applyProtection="1">
      <alignment horizontal="left" vertical="center"/>
    </xf>
    <xf numFmtId="0" fontId="14" fillId="0" borderId="4" xfId="1" applyFont="1" applyBorder="1" applyAlignment="1">
      <alignment horizontal="left" vertical="top" wrapText="1"/>
    </xf>
    <xf numFmtId="0" fontId="1" fillId="0" borderId="4" xfId="0" applyFont="1" applyFill="1" applyBorder="1" applyAlignment="1" applyProtection="1">
      <alignment horizontal="left" vertical="center"/>
    </xf>
    <xf numFmtId="0" fontId="1" fillId="0" borderId="4"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4" fillId="0" borderId="0" xfId="1" applyFont="1" applyAlignment="1">
      <alignment horizontal="left" vertical="center"/>
    </xf>
    <xf numFmtId="0" fontId="0" fillId="0" borderId="4" xfId="0" applyFont="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1" fillId="0" borderId="0" xfId="0" applyFont="1" applyFill="1" applyBorder="1" applyAlignment="1" applyProtection="1">
      <alignment horizontal="left" vertical="center"/>
    </xf>
    <xf numFmtId="0" fontId="12" fillId="0" borderId="0" xfId="0" applyFont="1" applyBorder="1" applyAlignment="1" applyProtection="1">
      <alignment horizontal="left" vertical="center"/>
    </xf>
    <xf numFmtId="0" fontId="8" fillId="0" borderId="0" xfId="0" applyFont="1" applyBorder="1" applyAlignment="1" applyProtection="1">
      <alignment vertical="center"/>
    </xf>
    <xf numFmtId="0" fontId="0" fillId="0" borderId="0" xfId="0" applyAlignment="1"/>
    <xf numFmtId="0" fontId="0" fillId="0" borderId="0" xfId="0" applyBorder="1" applyAlignment="1"/>
    <xf numFmtId="0" fontId="0" fillId="0" borderId="6" xfId="0" applyFont="1" applyBorder="1" applyAlignment="1" applyProtection="1">
      <alignment horizontal="center" vertical="center"/>
    </xf>
    <xf numFmtId="0" fontId="0" fillId="2" borderId="5" xfId="0" applyFont="1" applyFill="1" applyBorder="1" applyAlignment="1" applyProtection="1">
      <alignment vertical="center"/>
      <protection locked="0"/>
    </xf>
    <xf numFmtId="0" fontId="0" fillId="2" borderId="7" xfId="0" applyFont="1" applyFill="1" applyBorder="1" applyAlignment="1" applyProtection="1">
      <alignment vertical="center"/>
      <protection locked="0"/>
    </xf>
    <xf numFmtId="4" fontId="11" fillId="5" borderId="4" xfId="0" applyNumberFormat="1" applyFont="1" applyFill="1" applyBorder="1" applyProtection="1"/>
    <xf numFmtId="0" fontId="14" fillId="0" borderId="4" xfId="1" applyFont="1" applyFill="1" applyBorder="1" applyAlignment="1">
      <alignment horizontal="left" vertical="top" wrapText="1"/>
    </xf>
    <xf numFmtId="0" fontId="14" fillId="0" borderId="0" xfId="1" applyFont="1" applyFill="1"/>
    <xf numFmtId="0" fontId="13" fillId="0" borderId="4" xfId="0" applyFont="1" applyBorder="1" applyAlignment="1" applyProtection="1">
      <alignment horizontal="center" vertical="center" wrapText="1"/>
    </xf>
    <xf numFmtId="0" fontId="14" fillId="0" borderId="0" xfId="1" applyFont="1" applyFill="1" applyBorder="1" applyAlignment="1">
      <alignment vertical="center" wrapText="1"/>
    </xf>
    <xf numFmtId="0" fontId="1" fillId="0" borderId="0" xfId="0" applyFont="1" applyFill="1" applyBorder="1" applyAlignment="1" applyProtection="1">
      <alignment horizontal="left" vertical="center"/>
    </xf>
    <xf numFmtId="0" fontId="0" fillId="0" borderId="5" xfId="0" applyFont="1" applyBorder="1" applyAlignment="1" applyProtection="1">
      <alignment vertical="center"/>
    </xf>
    <xf numFmtId="2" fontId="0" fillId="2" borderId="9" xfId="0" applyNumberFormat="1" applyFont="1" applyFill="1" applyBorder="1" applyAlignment="1" applyProtection="1">
      <alignment vertical="center"/>
      <protection locked="0"/>
    </xf>
    <xf numFmtId="0" fontId="0" fillId="0" borderId="5" xfId="0" applyFont="1" applyBorder="1" applyAlignment="1" applyProtection="1">
      <alignment horizontal="left" vertical="center"/>
    </xf>
    <xf numFmtId="4" fontId="0" fillId="2" borderId="4" xfId="0" applyNumberFormat="1" applyFill="1" applyBorder="1" applyAlignment="1" applyProtection="1">
      <alignment horizontal="right" vertical="center"/>
      <protection locked="0"/>
    </xf>
    <xf numFmtId="4" fontId="9" fillId="5" borderId="21" xfId="0" applyNumberFormat="1" applyFont="1" applyFill="1" applyBorder="1" applyProtection="1"/>
    <xf numFmtId="0" fontId="21" fillId="2" borderId="4" xfId="0" applyFont="1" applyFill="1" applyBorder="1" applyAlignment="1" applyProtection="1">
      <alignment vertical="center"/>
      <protection locked="0"/>
    </xf>
    <xf numFmtId="4" fontId="0" fillId="0" borderId="4" xfId="0" applyNumberFormat="1" applyFont="1" applyFill="1" applyBorder="1" applyAlignment="1" applyProtection="1">
      <alignment vertical="center"/>
      <protection locked="0"/>
    </xf>
    <xf numFmtId="4" fontId="0" fillId="0" borderId="4" xfId="0" applyNumberFormat="1" applyFont="1" applyBorder="1" applyAlignment="1">
      <alignment vertical="center"/>
    </xf>
    <xf numFmtId="4" fontId="0" fillId="2" borderId="8" xfId="0" applyNumberFormat="1" applyFont="1" applyFill="1" applyBorder="1" applyAlignment="1" applyProtection="1">
      <alignment horizontal="right" vertical="center"/>
      <protection locked="0"/>
    </xf>
    <xf numFmtId="0" fontId="6" fillId="0" borderId="4" xfId="1" applyFont="1" applyBorder="1" applyAlignment="1">
      <alignment horizontal="left" vertical="top" wrapText="1"/>
    </xf>
    <xf numFmtId="0" fontId="6" fillId="0" borderId="4" xfId="0" applyFont="1" applyFill="1" applyBorder="1" applyAlignment="1" applyProtection="1">
      <alignment vertical="center"/>
      <protection locked="0"/>
    </xf>
    <xf numFmtId="0" fontId="21" fillId="0" borderId="4" xfId="0" applyFont="1" applyFill="1" applyBorder="1" applyAlignment="1" applyProtection="1">
      <alignment vertical="center"/>
      <protection locked="0"/>
    </xf>
    <xf numFmtId="0" fontId="0" fillId="0" borderId="5" xfId="0" applyFont="1" applyFill="1" applyBorder="1" applyAlignment="1" applyProtection="1">
      <alignment vertical="center"/>
      <protection locked="0"/>
    </xf>
    <xf numFmtId="4" fontId="0" fillId="2" borderId="7" xfId="0" applyNumberFormat="1" applyFont="1" applyFill="1" applyBorder="1" applyAlignment="1" applyProtection="1">
      <alignment vertical="center"/>
      <protection locked="0"/>
    </xf>
    <xf numFmtId="4" fontId="0" fillId="3" borderId="4" xfId="0" applyNumberFormat="1" applyFont="1" applyFill="1" applyBorder="1" applyAlignment="1">
      <alignment vertical="center"/>
    </xf>
    <xf numFmtId="0" fontId="6" fillId="0" borderId="4" xfId="1" applyFont="1" applyFill="1" applyBorder="1" applyAlignment="1">
      <alignment horizontal="left" vertical="top" wrapText="1"/>
    </xf>
    <xf numFmtId="0" fontId="0" fillId="0" borderId="5" xfId="0" applyFont="1" applyFill="1" applyBorder="1" applyAlignment="1" applyProtection="1">
      <alignment vertical="center"/>
    </xf>
    <xf numFmtId="2" fontId="0" fillId="0" borderId="4" xfId="0" applyNumberFormat="1" applyFont="1" applyFill="1" applyBorder="1" applyAlignment="1" applyProtection="1">
      <alignment vertical="center"/>
    </xf>
    <xf numFmtId="0" fontId="0" fillId="0" borderId="0" xfId="0" applyFont="1" applyFill="1"/>
    <xf numFmtId="4" fontId="0" fillId="0" borderId="4" xfId="0" applyNumberFormat="1" applyFont="1" applyFill="1" applyBorder="1" applyAlignment="1" applyProtection="1">
      <alignment horizontal="right" vertical="center"/>
      <protection locked="0"/>
    </xf>
    <xf numFmtId="4" fontId="0" fillId="2" borderId="6" xfId="0" applyNumberFormat="1" applyFont="1" applyFill="1" applyBorder="1" applyAlignment="1" applyProtection="1">
      <alignment vertical="center"/>
      <protection locked="0"/>
    </xf>
    <xf numFmtId="0" fontId="0" fillId="0" borderId="0" xfId="0" applyFont="1" applyBorder="1"/>
    <xf numFmtId="4" fontId="0" fillId="0" borderId="0" xfId="0" applyNumberFormat="1" applyFont="1"/>
    <xf numFmtId="0" fontId="6" fillId="0" borderId="4" xfId="0" applyFont="1" applyBorder="1" applyAlignment="1">
      <alignment horizontal="center" vertical="center"/>
    </xf>
    <xf numFmtId="0" fontId="0" fillId="0" borderId="4" xfId="0" applyFont="1" applyBorder="1" applyAlignment="1" applyProtection="1">
      <alignment horizontal="center" vertical="center"/>
    </xf>
    <xf numFmtId="0" fontId="10" fillId="0" borderId="0" xfId="0" applyFont="1" applyFill="1" applyBorder="1" applyAlignment="1" applyProtection="1">
      <alignment horizontal="left" vertical="center"/>
    </xf>
    <xf numFmtId="0" fontId="0" fillId="0" borderId="0" xfId="0" applyFont="1" applyAlignment="1">
      <alignment vertical="center"/>
    </xf>
    <xf numFmtId="0" fontId="6" fillId="0" borderId="4" xfId="0" applyFont="1" applyBorder="1" applyAlignment="1" applyProtection="1">
      <alignment horizontal="center" vertical="center"/>
    </xf>
    <xf numFmtId="0" fontId="23" fillId="0" borderId="22" xfId="0" applyFont="1" applyBorder="1" applyAlignment="1">
      <alignment horizontal="left" vertical="top" wrapText="1"/>
    </xf>
    <xf numFmtId="0" fontId="16" fillId="4" borderId="23" xfId="1" applyFont="1" applyFill="1" applyBorder="1" applyAlignment="1">
      <alignment horizontal="left" vertical="center" wrapText="1"/>
    </xf>
    <xf numFmtId="0" fontId="24" fillId="0" borderId="0" xfId="0" applyFont="1"/>
    <xf numFmtId="0" fontId="5" fillId="0" borderId="0" xfId="0" applyFont="1" applyAlignment="1">
      <alignment horizontal="center"/>
    </xf>
    <xf numFmtId="0" fontId="0" fillId="0" borderId="8"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8" xfId="0" applyFont="1" applyBorder="1" applyAlignment="1">
      <alignment horizontal="center" vertical="center"/>
    </xf>
    <xf numFmtId="0" fontId="0" fillId="0" borderId="5" xfId="0" applyFont="1" applyBorder="1" applyAlignment="1">
      <alignment vertical="center"/>
    </xf>
    <xf numFmtId="2" fontId="0" fillId="0" borderId="4" xfId="0" applyNumberFormat="1" applyFont="1" applyBorder="1" applyAlignment="1">
      <alignment vertical="center"/>
    </xf>
    <xf numFmtId="4" fontId="0" fillId="0" borderId="4" xfId="0" applyNumberFormat="1" applyFont="1" applyFill="1" applyBorder="1" applyAlignment="1">
      <alignment vertical="center"/>
    </xf>
    <xf numFmtId="0" fontId="26" fillId="0" borderId="5" xfId="0" applyFont="1" applyBorder="1" applyAlignment="1" applyProtection="1">
      <alignment vertical="center"/>
    </xf>
    <xf numFmtId="2" fontId="26" fillId="5" borderId="9" xfId="0" applyNumberFormat="1" applyFont="1" applyFill="1" applyBorder="1" applyAlignment="1" applyProtection="1">
      <alignment vertical="center"/>
    </xf>
    <xf numFmtId="0" fontId="26" fillId="3" borderId="9" xfId="0" applyFont="1" applyFill="1" applyBorder="1" applyAlignment="1" applyProtection="1">
      <alignment vertical="center"/>
    </xf>
    <xf numFmtId="4" fontId="26" fillId="5" borderId="11" xfId="0" applyNumberFormat="1" applyFont="1" applyFill="1" applyBorder="1" applyAlignment="1" applyProtection="1">
      <alignment vertical="center"/>
    </xf>
    <xf numFmtId="0" fontId="0" fillId="0" borderId="0" xfId="0" applyFont="1" applyFill="1" applyAlignment="1" applyProtection="1">
      <alignment vertical="center"/>
    </xf>
    <xf numFmtId="0" fontId="6" fillId="0" borderId="0" xfId="0" applyFont="1" applyFill="1" applyAlignment="1" applyProtection="1">
      <alignment horizontal="right" vertical="center"/>
    </xf>
    <xf numFmtId="4" fontId="6" fillId="0" borderId="0" xfId="0" applyNumberFormat="1" applyFont="1" applyFill="1" applyBorder="1" applyAlignment="1" applyProtection="1">
      <alignment horizontal="center" vertical="center"/>
      <protection locked="0"/>
    </xf>
    <xf numFmtId="3" fontId="6" fillId="0" borderId="0" xfId="0" applyNumberFormat="1" applyFont="1" applyFill="1" applyAlignment="1" applyProtection="1">
      <alignment vertical="center"/>
    </xf>
    <xf numFmtId="2" fontId="0" fillId="0" borderId="0" xfId="0" applyNumberFormat="1" applyFont="1" applyFill="1" applyBorder="1" applyAlignment="1" applyProtection="1">
      <alignment horizontal="center" vertical="center" wrapText="1"/>
      <protection locked="0"/>
    </xf>
    <xf numFmtId="0" fontId="21" fillId="0" borderId="4" xfId="0" applyFont="1" applyBorder="1" applyAlignment="1">
      <alignment horizontal="center" vertical="center"/>
    </xf>
    <xf numFmtId="0" fontId="21" fillId="0" borderId="4" xfId="0" applyFont="1" applyBorder="1" applyAlignment="1" applyProtection="1">
      <alignment horizontal="center" vertical="center"/>
    </xf>
    <xf numFmtId="0" fontId="21" fillId="2" borderId="5" xfId="0" applyFont="1" applyFill="1" applyBorder="1" applyAlignment="1" applyProtection="1">
      <alignment vertical="center"/>
      <protection locked="0"/>
    </xf>
    <xf numFmtId="0" fontId="21" fillId="2" borderId="8" xfId="0" applyFont="1" applyFill="1" applyBorder="1" applyAlignment="1" applyProtection="1">
      <alignment vertical="center"/>
      <protection locked="0"/>
    </xf>
    <xf numFmtId="0" fontId="26" fillId="0" borderId="10" xfId="0" applyFont="1" applyBorder="1" applyAlignment="1" applyProtection="1">
      <alignment vertical="center"/>
    </xf>
    <xf numFmtId="4" fontId="26" fillId="5" borderId="21" xfId="0" applyNumberFormat="1" applyFont="1" applyFill="1" applyBorder="1" applyProtection="1"/>
    <xf numFmtId="0" fontId="0" fillId="2" borderId="4"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21" fillId="2" borderId="4"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wrapText="1"/>
      <protection locked="0"/>
    </xf>
    <xf numFmtId="0" fontId="8" fillId="0" borderId="10" xfId="0" applyFont="1" applyBorder="1" applyAlignment="1" applyProtection="1">
      <alignment horizontal="left" vertical="center"/>
    </xf>
    <xf numFmtId="0" fontId="27" fillId="0" borderId="4" xfId="1" applyFont="1" applyFill="1" applyBorder="1" applyAlignment="1">
      <alignment horizontal="left" vertical="center" wrapText="1"/>
    </xf>
    <xf numFmtId="0" fontId="21" fillId="0" borderId="4" xfId="1" applyFont="1" applyBorder="1" applyAlignment="1">
      <alignment horizontal="left" vertical="top" wrapText="1"/>
    </xf>
    <xf numFmtId="0" fontId="0" fillId="0" borderId="4" xfId="0" applyFont="1" applyBorder="1" applyAlignment="1">
      <alignment horizontal="left" vertical="center"/>
    </xf>
    <xf numFmtId="0" fontId="21" fillId="0" borderId="4" xfId="1" applyFont="1" applyFill="1" applyBorder="1" applyAlignment="1">
      <alignment horizontal="left" vertical="top" wrapText="1"/>
    </xf>
    <xf numFmtId="0" fontId="0" fillId="0" borderId="4" xfId="0" applyFont="1" applyFill="1" applyBorder="1" applyAlignment="1" applyProtection="1">
      <alignment horizontal="left" vertical="center"/>
    </xf>
    <xf numFmtId="0" fontId="1" fillId="0" borderId="8" xfId="0" applyFont="1" applyFill="1" applyBorder="1" applyAlignment="1" applyProtection="1">
      <alignment horizontal="left" vertical="center" wrapText="1"/>
    </xf>
    <xf numFmtId="0" fontId="23" fillId="0" borderId="24" xfId="0" applyFont="1" applyBorder="1" applyAlignment="1">
      <alignment horizontal="left" vertical="top" wrapText="1"/>
    </xf>
    <xf numFmtId="0" fontId="14" fillId="0" borderId="8" xfId="1" applyFont="1" applyBorder="1" applyAlignment="1">
      <alignment horizontal="left" vertical="top" wrapText="1"/>
    </xf>
    <xf numFmtId="10" fontId="29" fillId="0" borderId="4" xfId="1" applyNumberFormat="1" applyFont="1" applyBorder="1" applyAlignment="1">
      <alignment horizontal="left" vertical="top" wrapText="1"/>
    </xf>
    <xf numFmtId="0" fontId="24" fillId="0" borderId="0" xfId="0" applyFont="1" applyAlignment="1" applyProtection="1">
      <alignment vertical="center"/>
    </xf>
    <xf numFmtId="0" fontId="6" fillId="2" borderId="4" xfId="0" applyFont="1" applyFill="1" applyBorder="1" applyAlignment="1" applyProtection="1">
      <alignment vertical="center" wrapText="1"/>
      <protection locked="0"/>
    </xf>
    <xf numFmtId="0" fontId="24" fillId="0" borderId="4" xfId="0" applyFont="1" applyFill="1" applyBorder="1" applyAlignment="1" applyProtection="1">
      <alignment horizontal="left" vertical="center" wrapText="1"/>
    </xf>
    <xf numFmtId="0" fontId="24" fillId="0" borderId="0" xfId="0" applyFont="1" applyAlignment="1" applyProtection="1">
      <alignment horizontal="left" vertical="center" wrapText="1"/>
    </xf>
    <xf numFmtId="0" fontId="0" fillId="0" borderId="0" xfId="0" applyFont="1" applyAlignment="1" applyProtection="1">
      <alignment horizontal="left" vertical="center" wrapText="1"/>
    </xf>
    <xf numFmtId="0" fontId="24" fillId="0" borderId="0" xfId="0" applyFont="1" applyAlignment="1" applyProtection="1">
      <alignment horizontal="left" vertical="center"/>
    </xf>
    <xf numFmtId="0" fontId="24" fillId="0" borderId="0" xfId="0" applyFont="1" applyFill="1" applyBorder="1" applyAlignment="1" applyProtection="1">
      <alignment horizontal="left" vertical="center" wrapText="1"/>
    </xf>
    <xf numFmtId="0" fontId="24" fillId="0" borderId="0" xfId="0" applyFont="1" applyBorder="1" applyAlignment="1" applyProtection="1">
      <alignment horizontal="left" vertical="center" wrapText="1"/>
    </xf>
    <xf numFmtId="0" fontId="7" fillId="0" borderId="0" xfId="0" applyFont="1" applyBorder="1" applyAlignment="1" applyProtection="1">
      <alignment horizontal="right" vertical="center"/>
    </xf>
    <xf numFmtId="0" fontId="7" fillId="0" borderId="18" xfId="0" applyFont="1" applyBorder="1" applyAlignment="1" applyProtection="1">
      <alignment horizontal="right" vertical="center"/>
    </xf>
    <xf numFmtId="0" fontId="8" fillId="2" borderId="1" xfId="0" applyFont="1" applyFill="1" applyBorder="1" applyAlignment="1" applyProtection="1">
      <alignment horizontal="left" vertical="center"/>
      <protection locked="0"/>
    </xf>
    <xf numFmtId="0" fontId="8" fillId="2" borderId="2"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2" fontId="0" fillId="2" borderId="5" xfId="0" applyNumberFormat="1" applyFont="1" applyFill="1" applyBorder="1" applyAlignment="1" applyProtection="1">
      <alignment horizontal="center" vertical="center" wrapText="1"/>
      <protection locked="0"/>
    </xf>
    <xf numFmtId="2" fontId="0" fillId="2" borderId="7" xfId="0" applyNumberFormat="1" applyFont="1" applyFill="1" applyBorder="1" applyAlignment="1" applyProtection="1">
      <alignment horizontal="center" vertical="center" wrapText="1"/>
      <protection locked="0"/>
    </xf>
    <xf numFmtId="2" fontId="0" fillId="2" borderId="6" xfId="0" applyNumberFormat="1" applyFont="1" applyFill="1" applyBorder="1" applyAlignment="1" applyProtection="1">
      <alignment horizontal="center" vertical="center" wrapText="1"/>
      <protection locked="0"/>
    </xf>
    <xf numFmtId="0" fontId="0" fillId="2" borderId="5"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protection locked="0"/>
    </xf>
    <xf numFmtId="0" fontId="0" fillId="2" borderId="4" xfId="0" applyFont="1" applyFill="1" applyBorder="1" applyAlignment="1" applyProtection="1">
      <alignment horizontal="center" vertical="center"/>
      <protection locked="0"/>
    </xf>
    <xf numFmtId="0" fontId="0" fillId="0" borderId="5" xfId="0" applyFont="1" applyBorder="1" applyAlignment="1" applyProtection="1">
      <alignment horizontal="left" vertical="center"/>
    </xf>
    <xf numFmtId="0" fontId="0" fillId="0" borderId="7" xfId="0" applyFont="1" applyBorder="1" applyAlignment="1" applyProtection="1">
      <alignment horizontal="left" vertical="center"/>
    </xf>
    <xf numFmtId="0" fontId="26" fillId="4" borderId="4" xfId="0" applyFont="1" applyFill="1" applyBorder="1" applyAlignment="1" applyProtection="1">
      <alignment horizontal="left"/>
    </xf>
    <xf numFmtId="0" fontId="21" fillId="0" borderId="8" xfId="0" applyFont="1" applyBorder="1" applyAlignment="1" applyProtection="1">
      <alignment horizontal="center" vertical="center"/>
    </xf>
    <xf numFmtId="0" fontId="21" fillId="0" borderId="9"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9" xfId="0" applyFont="1" applyBorder="1" applyAlignment="1" applyProtection="1">
      <alignment horizontal="center" vertical="center"/>
    </xf>
    <xf numFmtId="0" fontId="4" fillId="0" borderId="0" xfId="0" applyFont="1" applyAlignment="1">
      <alignment horizontal="center"/>
    </xf>
    <xf numFmtId="0" fontId="5" fillId="0" borderId="0" xfId="0" applyFont="1" applyAlignment="1">
      <alignment horizontal="center"/>
    </xf>
    <xf numFmtId="0" fontId="7" fillId="8" borderId="4" xfId="0" applyFont="1" applyFill="1" applyBorder="1" applyAlignment="1">
      <alignment horizontal="justify" vertical="justify" wrapText="1"/>
    </xf>
    <xf numFmtId="0" fontId="26" fillId="4" borderId="5" xfId="0" applyFont="1" applyFill="1" applyBorder="1" applyAlignment="1" applyProtection="1">
      <alignment horizontal="left" vertical="center"/>
    </xf>
    <xf numFmtId="0" fontId="26" fillId="4" borderId="7" xfId="0" applyFont="1" applyFill="1" applyBorder="1" applyAlignment="1" applyProtection="1">
      <alignment horizontal="left" vertical="center"/>
    </xf>
    <xf numFmtId="0" fontId="26" fillId="4" borderId="6" xfId="0" applyFont="1" applyFill="1" applyBorder="1" applyAlignment="1" applyProtection="1">
      <alignment horizontal="left" vertical="center"/>
    </xf>
    <xf numFmtId="0" fontId="0" fillId="0" borderId="8"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1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26" fillId="0" borderId="5" xfId="0" applyFont="1" applyBorder="1" applyAlignment="1" applyProtection="1">
      <alignment horizontal="center" vertical="center"/>
    </xf>
    <xf numFmtId="0" fontId="26" fillId="0" borderId="7" xfId="0" applyFont="1" applyBorder="1" applyAlignment="1" applyProtection="1">
      <alignment horizontal="center" vertical="center"/>
    </xf>
    <xf numFmtId="0" fontId="26" fillId="0" borderId="6"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0" fillId="0" borderId="4" xfId="0" applyFont="1" applyFill="1" applyBorder="1" applyAlignment="1" applyProtection="1">
      <alignment horizontal="center" vertical="center"/>
    </xf>
    <xf numFmtId="0" fontId="21" fillId="0" borderId="4"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0" borderId="16" xfId="0" applyFont="1" applyBorder="1" applyAlignment="1" applyProtection="1">
      <alignment horizontal="center" vertical="center"/>
    </xf>
    <xf numFmtId="0" fontId="21" fillId="2" borderId="5" xfId="0" applyFont="1" applyFill="1" applyBorder="1" applyAlignment="1" applyProtection="1">
      <alignment vertical="center" wrapText="1"/>
      <protection locked="0"/>
    </xf>
    <xf numFmtId="0" fontId="0" fillId="0" borderId="7" xfId="0" applyFont="1" applyBorder="1" applyAlignment="1">
      <alignment vertical="center" wrapText="1"/>
    </xf>
    <xf numFmtId="0" fontId="0" fillId="0" borderId="6" xfId="0" applyFont="1" applyBorder="1" applyAlignment="1">
      <alignment vertical="center" wrapText="1"/>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6" fillId="2" borderId="7" xfId="0" applyFont="1" applyFill="1" applyBorder="1" applyAlignment="1" applyProtection="1">
      <alignment horizontal="left" vertical="center" wrapText="1"/>
      <protection locked="0"/>
    </xf>
    <xf numFmtId="0" fontId="0" fillId="0" borderId="16" xfId="0" applyFont="1" applyBorder="1" applyAlignment="1" applyProtection="1">
      <alignment horizontal="left" vertical="center"/>
    </xf>
    <xf numFmtId="0" fontId="0" fillId="0" borderId="14" xfId="0" applyFont="1" applyBorder="1" applyAlignment="1" applyProtection="1">
      <alignment horizontal="left" vertical="center"/>
    </xf>
    <xf numFmtId="0" fontId="8" fillId="4" borderId="4" xfId="0" applyFont="1" applyFill="1" applyBorder="1" applyAlignment="1" applyProtection="1">
      <alignment horizontal="left"/>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2" borderId="4" xfId="0" applyFont="1" applyFill="1" applyBorder="1" applyAlignment="1" applyProtection="1">
      <alignment horizontal="left" vertical="center"/>
      <protection locked="0"/>
    </xf>
    <xf numFmtId="0" fontId="12" fillId="0" borderId="5" xfId="0" applyFont="1" applyBorder="1" applyAlignment="1" applyProtection="1">
      <alignment horizontal="left" vertical="center"/>
    </xf>
    <xf numFmtId="0" fontId="12" fillId="0" borderId="7" xfId="0" applyFont="1" applyBorder="1" applyAlignment="1" applyProtection="1">
      <alignment horizontal="left" vertical="center"/>
    </xf>
    <xf numFmtId="0" fontId="12" fillId="0" borderId="6" xfId="0" applyFont="1" applyBorder="1" applyAlignment="1" applyProtection="1">
      <alignment horizontal="left" vertical="center"/>
    </xf>
    <xf numFmtId="0" fontId="0" fillId="0" borderId="4" xfId="0" applyFont="1" applyBorder="1" applyAlignment="1" applyProtection="1">
      <alignment horizontal="center" vertical="center"/>
    </xf>
    <xf numFmtId="0" fontId="6" fillId="0" borderId="7" xfId="0" applyFont="1" applyBorder="1" applyAlignment="1">
      <alignment horizontal="center" vertical="center"/>
    </xf>
    <xf numFmtId="0" fontId="12" fillId="0" borderId="16" xfId="0" applyFont="1" applyBorder="1" applyAlignment="1" applyProtection="1">
      <alignment horizontal="left" vertical="center"/>
    </xf>
    <xf numFmtId="0" fontId="12" fillId="0" borderId="14" xfId="0" applyFont="1" applyBorder="1" applyAlignment="1" applyProtection="1">
      <alignment horizontal="left" vertical="center"/>
    </xf>
    <xf numFmtId="0" fontId="6" fillId="2" borderId="5"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xf>
    <xf numFmtId="0" fontId="12" fillId="0" borderId="15" xfId="0" applyFont="1" applyBorder="1" applyAlignment="1" applyProtection="1">
      <alignment horizontal="left" vertical="center" wrapText="1"/>
    </xf>
    <xf numFmtId="0" fontId="8" fillId="7" borderId="5" xfId="0" applyFont="1" applyFill="1" applyBorder="1" applyAlignment="1" applyProtection="1">
      <alignment horizontal="left" vertical="center"/>
    </xf>
    <xf numFmtId="0" fontId="8" fillId="7" borderId="7" xfId="0" applyFont="1" applyFill="1" applyBorder="1" applyAlignment="1" applyProtection="1">
      <alignment horizontal="left" vertical="center"/>
    </xf>
    <xf numFmtId="0" fontId="8" fillId="7" borderId="6" xfId="0" applyFont="1" applyFill="1" applyBorder="1" applyAlignment="1" applyProtection="1">
      <alignment horizontal="left" vertical="center"/>
    </xf>
    <xf numFmtId="0" fontId="10" fillId="0" borderId="0" xfId="0" applyFont="1" applyFill="1" applyBorder="1" applyAlignment="1" applyProtection="1">
      <alignment vertical="top" wrapText="1"/>
    </xf>
    <xf numFmtId="0" fontId="8" fillId="4" borderId="5" xfId="0" applyFont="1" applyFill="1" applyBorder="1" applyAlignment="1" applyProtection="1">
      <alignment horizontal="left"/>
    </xf>
    <xf numFmtId="0" fontId="8" fillId="4" borderId="7" xfId="0" applyFont="1" applyFill="1" applyBorder="1" applyAlignment="1" applyProtection="1">
      <alignment horizontal="left"/>
    </xf>
    <xf numFmtId="0" fontId="8" fillId="4" borderId="6" xfId="0" applyFont="1" applyFill="1" applyBorder="1" applyAlignment="1" applyProtection="1">
      <alignment horizontal="left"/>
    </xf>
    <xf numFmtId="0" fontId="6" fillId="2" borderId="5"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28" fillId="0" borderId="4" xfId="1" applyFont="1" applyFill="1" applyBorder="1" applyAlignment="1">
      <alignment horizontal="left" vertical="top" wrapText="1"/>
    </xf>
    <xf numFmtId="0" fontId="25" fillId="0" borderId="4" xfId="0" applyFont="1" applyFill="1" applyBorder="1" applyAlignment="1" applyProtection="1">
      <alignment horizontal="left" vertical="center" wrapText="1"/>
    </xf>
    <xf numFmtId="0" fontId="21" fillId="0" borderId="4" xfId="0" applyFont="1" applyFill="1" applyBorder="1" applyAlignment="1" applyProtection="1">
      <alignment horizontal="left" vertical="center" wrapText="1"/>
    </xf>
    <xf numFmtId="0" fontId="25" fillId="0" borderId="4" xfId="1" applyFont="1" applyFill="1" applyBorder="1" applyAlignment="1">
      <alignment horizontal="left" vertical="top" wrapText="1"/>
    </xf>
    <xf numFmtId="0" fontId="6" fillId="0" borderId="4" xfId="1" applyFont="1" applyFill="1" applyBorder="1" applyAlignment="1">
      <alignment horizontal="left" vertical="top" wrapText="1"/>
    </xf>
    <xf numFmtId="0" fontId="14" fillId="0" borderId="4" xfId="1" applyFont="1" applyFill="1" applyBorder="1" applyAlignment="1">
      <alignment horizontal="left" vertical="top" wrapText="1"/>
    </xf>
    <xf numFmtId="0" fontId="7" fillId="8" borderId="0" xfId="1" applyFont="1" applyFill="1" applyAlignment="1">
      <alignment horizontal="left" vertical="center" wrapText="1"/>
    </xf>
    <xf numFmtId="0" fontId="7" fillId="8" borderId="16" xfId="1" applyFont="1" applyFill="1" applyBorder="1" applyAlignment="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17" fillId="4" borderId="17" xfId="1" applyFont="1" applyFill="1" applyBorder="1" applyAlignment="1">
      <alignment horizontal="left" vertical="center" wrapText="1"/>
    </xf>
    <xf numFmtId="0" fontId="17" fillId="4" borderId="7" xfId="1" applyFont="1" applyFill="1" applyBorder="1" applyAlignment="1">
      <alignment horizontal="left" vertical="center" wrapText="1"/>
    </xf>
    <xf numFmtId="0" fontId="14" fillId="0" borderId="5" xfId="1" applyFont="1" applyBorder="1" applyAlignment="1">
      <alignment horizontal="center" vertical="top" wrapText="1"/>
    </xf>
    <xf numFmtId="0" fontId="14" fillId="0" borderId="6" xfId="1" applyFont="1" applyBorder="1" applyAlignment="1">
      <alignment horizontal="center" vertical="top" wrapText="1"/>
    </xf>
    <xf numFmtId="0" fontId="18" fillId="4" borderId="17" xfId="1" applyFont="1" applyFill="1" applyBorder="1" applyAlignment="1">
      <alignment horizontal="left" vertical="center" wrapText="1"/>
    </xf>
    <xf numFmtId="0" fontId="18" fillId="4" borderId="7" xfId="1" applyFont="1" applyFill="1" applyBorder="1" applyAlignment="1">
      <alignment horizontal="left"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6" fillId="0" borderId="0" xfId="0" applyFont="1" applyAlignment="1">
      <alignment horizontal="center"/>
    </xf>
    <xf numFmtId="0" fontId="24" fillId="0" borderId="25" xfId="0" applyFont="1" applyBorder="1" applyAlignment="1" applyProtection="1">
      <alignment horizontal="left" vertical="center"/>
    </xf>
    <xf numFmtId="0" fontId="0" fillId="0" borderId="25" xfId="0" applyBorder="1" applyAlignment="1">
      <alignment horizontal="left" vertical="center"/>
    </xf>
    <xf numFmtId="0" fontId="16" fillId="0" borderId="5"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6" xfId="1" applyFont="1" applyFill="1" applyBorder="1" applyAlignment="1">
      <alignment horizontal="center" vertical="center"/>
    </xf>
    <xf numFmtId="4" fontId="0" fillId="2" borderId="19" xfId="0" applyNumberFormat="1" applyFont="1" applyFill="1" applyBorder="1" applyAlignment="1" applyProtection="1">
      <alignment horizontal="center" vertical="center"/>
      <protection locked="0"/>
    </xf>
    <xf numFmtId="4" fontId="0" fillId="2" borderId="20" xfId="0" applyNumberFormat="1" applyFont="1" applyFill="1" applyBorder="1" applyAlignment="1" applyProtection="1">
      <alignment horizontal="center" vertical="center"/>
      <protection locked="0"/>
    </xf>
    <xf numFmtId="4" fontId="0" fillId="0" borderId="19" xfId="0" applyNumberFormat="1" applyFont="1" applyFill="1" applyBorder="1" applyAlignment="1" applyProtection="1">
      <alignment horizontal="center" vertical="center"/>
      <protection locked="0"/>
    </xf>
    <xf numFmtId="4" fontId="0" fillId="0" borderId="20" xfId="0" applyNumberFormat="1" applyFont="1" applyFill="1" applyBorder="1" applyAlignment="1" applyProtection="1">
      <alignment horizontal="center" vertical="center"/>
      <protection locked="0"/>
    </xf>
    <xf numFmtId="4" fontId="9" fillId="5" borderId="1" xfId="0" applyNumberFormat="1" applyFont="1" applyFill="1" applyBorder="1" applyAlignment="1" applyProtection="1">
      <alignment horizontal="center"/>
    </xf>
    <xf numFmtId="4" fontId="9" fillId="5" borderId="3" xfId="0" applyNumberFormat="1" applyFont="1" applyFill="1" applyBorder="1" applyAlignment="1" applyProtection="1">
      <alignment horizontal="center"/>
    </xf>
    <xf numFmtId="0" fontId="6" fillId="2" borderId="4" xfId="0" applyFont="1" applyFill="1" applyBorder="1" applyAlignment="1" applyProtection="1">
      <alignment horizontal="center" vertical="center"/>
      <protection locked="0"/>
    </xf>
    <xf numFmtId="0" fontId="12" fillId="0" borderId="0" xfId="0" applyFont="1" applyBorder="1" applyAlignment="1" applyProtection="1">
      <alignment horizontal="left" vertical="center" wrapText="1"/>
    </xf>
    <xf numFmtId="0" fontId="6" fillId="6" borderId="4" xfId="1" applyFont="1" applyFill="1" applyBorder="1" applyAlignment="1">
      <alignment vertical="center" wrapText="1"/>
    </xf>
    <xf numFmtId="0" fontId="15" fillId="0" borderId="5"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0" fillId="0" borderId="4" xfId="0" applyFill="1" applyBorder="1" applyAlignment="1">
      <alignment horizontal="center"/>
    </xf>
    <xf numFmtId="0" fontId="14" fillId="6" borderId="4" xfId="1" applyFont="1" applyFill="1" applyBorder="1" applyAlignment="1">
      <alignment vertical="center" wrapText="1"/>
    </xf>
    <xf numFmtId="0" fontId="14" fillId="0" borderId="4" xfId="1" applyFont="1" applyFill="1" applyBorder="1" applyAlignment="1">
      <alignment horizontal="center" vertical="center" wrapText="1"/>
    </xf>
    <xf numFmtId="0" fontId="30"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a/Downloads/Program%20za%20izvrsne%20projekte%20mladih%20istrazivaca%20Fonda%20za%20nauku%20Republike%20Srbije/2_Budget_Template_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sheetData sheetId="1">
        <row r="1">
          <cell r="H1" t="str">
            <v>Young researcher</v>
          </cell>
        </row>
        <row r="2">
          <cell r="H2" t="str">
            <v>Senior researcher</v>
          </cell>
        </row>
        <row r="3">
          <cell r="H3" t="str">
            <v>Other staff</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69FB3-F3FB-49DF-869E-070E47F10E71}">
  <sheetPr>
    <pageSetUpPr fitToPage="1"/>
  </sheetPr>
  <dimension ref="A1:R134"/>
  <sheetViews>
    <sheetView tabSelected="1" zoomScale="90" zoomScaleNormal="90" workbookViewId="0">
      <selection activeCell="A3" sqref="A3:O3"/>
    </sheetView>
  </sheetViews>
  <sheetFormatPr defaultColWidth="9.140625" defaultRowHeight="15" x14ac:dyDescent="0.25"/>
  <cols>
    <col min="1" max="1" width="30.140625" style="97" bestFit="1" customWidth="1"/>
    <col min="2" max="2" width="28.140625" style="97" customWidth="1"/>
    <col min="3" max="3" width="49.5703125" style="97" customWidth="1"/>
    <col min="4" max="5" width="24.42578125" style="97" customWidth="1"/>
    <col min="6" max="6" width="16.42578125" style="97" customWidth="1"/>
    <col min="7" max="7" width="13.5703125" style="97" customWidth="1"/>
    <col min="8" max="10" width="10" style="97" customWidth="1"/>
    <col min="11" max="11" width="17.140625" style="97" customWidth="1"/>
    <col min="12" max="13" width="14.42578125" style="97" customWidth="1"/>
    <col min="14" max="14" width="17.140625" style="97" customWidth="1"/>
    <col min="15" max="15" width="14.42578125" style="97" customWidth="1"/>
    <col min="16" max="16384" width="9.140625" style="3"/>
  </cols>
  <sheetData>
    <row r="1" spans="1:18" ht="21" x14ac:dyDescent="0.35">
      <c r="A1" s="164" t="s">
        <v>0</v>
      </c>
      <c r="B1" s="164"/>
      <c r="C1" s="164"/>
      <c r="D1" s="164"/>
      <c r="E1" s="164"/>
      <c r="F1" s="164"/>
      <c r="G1" s="164"/>
      <c r="H1" s="164"/>
      <c r="I1" s="164"/>
      <c r="J1" s="164"/>
      <c r="K1" s="164"/>
      <c r="L1" s="164"/>
      <c r="M1" s="164"/>
      <c r="N1" s="164"/>
      <c r="O1" s="164"/>
    </row>
    <row r="2" spans="1:18" ht="15.75" x14ac:dyDescent="0.25">
      <c r="A2" s="165" t="s">
        <v>74</v>
      </c>
      <c r="B2" s="165"/>
      <c r="C2" s="165"/>
      <c r="D2" s="165"/>
      <c r="E2" s="165"/>
      <c r="F2" s="165"/>
      <c r="G2" s="165"/>
      <c r="H2" s="165"/>
      <c r="I2" s="165"/>
      <c r="J2" s="165"/>
      <c r="K2" s="165"/>
      <c r="L2" s="165"/>
      <c r="M2" s="165"/>
      <c r="N2" s="165"/>
      <c r="O2" s="165"/>
    </row>
    <row r="3" spans="1:18" ht="21" x14ac:dyDescent="0.35">
      <c r="A3" s="280" t="s">
        <v>210</v>
      </c>
      <c r="B3" s="280"/>
      <c r="C3" s="280"/>
      <c r="D3" s="280"/>
      <c r="E3" s="280" t="s">
        <v>209</v>
      </c>
      <c r="F3" s="280"/>
      <c r="G3" s="280"/>
      <c r="H3" s="280"/>
      <c r="I3" s="280"/>
      <c r="J3" s="280"/>
      <c r="K3" s="280"/>
      <c r="L3" s="280"/>
      <c r="M3" s="280"/>
      <c r="N3" s="280"/>
      <c r="O3" s="280"/>
    </row>
    <row r="4" spans="1:18" ht="61.5" customHeight="1" x14ac:dyDescent="0.25">
      <c r="A4" s="166" t="s">
        <v>211</v>
      </c>
      <c r="B4" s="166"/>
      <c r="C4" s="166"/>
      <c r="D4" s="166"/>
      <c r="E4" s="166"/>
      <c r="F4" s="166"/>
      <c r="G4" s="166"/>
      <c r="H4" s="166"/>
      <c r="I4" s="166"/>
      <c r="J4" s="166"/>
      <c r="K4" s="166"/>
      <c r="L4" s="166"/>
      <c r="M4" s="166"/>
      <c r="N4" s="166"/>
      <c r="O4" s="166"/>
      <c r="R4" s="102"/>
    </row>
    <row r="5" spans="1:18" ht="15.75" thickBot="1" x14ac:dyDescent="0.3">
      <c r="A5" s="4"/>
      <c r="B5" s="4"/>
      <c r="C5" s="5"/>
      <c r="D5" s="5"/>
      <c r="E5" s="5"/>
      <c r="F5" s="5"/>
      <c r="G5" s="5"/>
      <c r="H5" s="5"/>
      <c r="I5" s="5"/>
      <c r="J5" s="5"/>
      <c r="K5" s="5"/>
      <c r="L5" s="5"/>
      <c r="M5" s="5"/>
      <c r="N5" s="5"/>
      <c r="O5" s="5"/>
    </row>
    <row r="6" spans="1:18" ht="15.75" thickBot="1" x14ac:dyDescent="0.3">
      <c r="A6" s="146" t="s">
        <v>75</v>
      </c>
      <c r="B6" s="147"/>
      <c r="C6" s="148" t="s">
        <v>155</v>
      </c>
      <c r="D6" s="149"/>
      <c r="E6" s="149"/>
      <c r="F6" s="149"/>
      <c r="G6" s="149"/>
      <c r="H6" s="149"/>
      <c r="I6" s="149"/>
      <c r="J6" s="149"/>
      <c r="K6" s="149"/>
      <c r="L6" s="149"/>
      <c r="M6" s="149"/>
      <c r="N6" s="149"/>
      <c r="O6" s="150"/>
    </row>
    <row r="7" spans="1:18" ht="15.75" thickBot="1" x14ac:dyDescent="0.3">
      <c r="A7" s="146" t="s">
        <v>48</v>
      </c>
      <c r="B7" s="147"/>
      <c r="C7" s="148" t="s">
        <v>156</v>
      </c>
      <c r="D7" s="149"/>
      <c r="E7" s="149"/>
      <c r="F7" s="149"/>
      <c r="G7" s="149"/>
      <c r="H7" s="149"/>
      <c r="I7" s="149"/>
      <c r="J7" s="149"/>
      <c r="K7" s="149"/>
      <c r="L7" s="149"/>
      <c r="M7" s="149"/>
      <c r="N7" s="149"/>
      <c r="O7" s="150"/>
    </row>
    <row r="8" spans="1:18" ht="15.75" thickBot="1" x14ac:dyDescent="0.3">
      <c r="A8" s="146" t="s">
        <v>54</v>
      </c>
      <c r="B8" s="147"/>
      <c r="C8" s="148" t="s">
        <v>157</v>
      </c>
      <c r="D8" s="149"/>
      <c r="E8" s="149"/>
      <c r="F8" s="149"/>
      <c r="G8" s="149"/>
      <c r="H8" s="149"/>
      <c r="I8" s="149"/>
      <c r="J8" s="149"/>
      <c r="K8" s="149"/>
      <c r="L8" s="149"/>
      <c r="M8" s="149"/>
      <c r="N8" s="149"/>
      <c r="O8" s="150"/>
    </row>
    <row r="9" spans="1:18" ht="15.75" thickBot="1" x14ac:dyDescent="0.3">
      <c r="A9" s="146" t="s">
        <v>1</v>
      </c>
      <c r="B9" s="147"/>
      <c r="C9" s="148" t="s">
        <v>137</v>
      </c>
      <c r="D9" s="149"/>
      <c r="E9" s="149"/>
      <c r="F9" s="149"/>
      <c r="G9" s="149"/>
      <c r="H9" s="149"/>
      <c r="I9" s="149"/>
      <c r="J9" s="149"/>
      <c r="K9" s="149"/>
      <c r="L9" s="149"/>
      <c r="M9" s="149"/>
      <c r="N9" s="149"/>
      <c r="O9" s="150"/>
    </row>
    <row r="10" spans="1:18" x14ac:dyDescent="0.25">
      <c r="C10" s="5"/>
      <c r="D10" s="5"/>
      <c r="E10" s="5"/>
      <c r="F10" s="5"/>
      <c r="G10" s="5"/>
      <c r="H10" s="5"/>
      <c r="I10" s="5"/>
      <c r="J10" s="5"/>
      <c r="K10" s="5"/>
      <c r="L10" s="5"/>
      <c r="M10" s="5"/>
      <c r="N10" s="5"/>
      <c r="O10" s="5"/>
    </row>
    <row r="11" spans="1:18" ht="15" customHeight="1" x14ac:dyDescent="0.25">
      <c r="A11" s="5"/>
      <c r="B11" s="5"/>
      <c r="C11" s="7" t="s">
        <v>2</v>
      </c>
      <c r="D11" s="8">
        <v>36</v>
      </c>
      <c r="E11" s="9" t="s">
        <v>3</v>
      </c>
      <c r="F11" s="9"/>
      <c r="G11" s="9"/>
      <c r="H11" s="9"/>
      <c r="I11" s="9"/>
      <c r="J11" s="151" t="s">
        <v>56</v>
      </c>
      <c r="K11" s="152"/>
      <c r="L11" s="152"/>
      <c r="M11" s="152"/>
      <c r="N11" s="152"/>
      <c r="O11" s="153"/>
    </row>
    <row r="12" spans="1:18" ht="15" customHeight="1" x14ac:dyDescent="0.25">
      <c r="A12" s="5"/>
      <c r="B12" s="5"/>
      <c r="C12" s="10" t="s">
        <v>4</v>
      </c>
      <c r="D12" s="11">
        <v>118</v>
      </c>
      <c r="E12" s="12" t="s">
        <v>7</v>
      </c>
      <c r="F12" s="12"/>
      <c r="G12" s="12"/>
      <c r="H12" s="12"/>
      <c r="I12" s="12"/>
      <c r="J12" s="151" t="s">
        <v>57</v>
      </c>
      <c r="K12" s="152"/>
      <c r="L12" s="152"/>
      <c r="M12" s="152"/>
      <c r="N12" s="152"/>
      <c r="O12" s="153"/>
    </row>
    <row r="13" spans="1:18" s="89" customFormat="1" ht="15" customHeight="1" x14ac:dyDescent="0.25">
      <c r="A13" s="113"/>
      <c r="B13" s="113"/>
      <c r="C13" s="114"/>
      <c r="D13" s="115"/>
      <c r="E13" s="116"/>
      <c r="F13" s="116"/>
      <c r="G13" s="116"/>
      <c r="H13" s="116"/>
      <c r="I13" s="116"/>
      <c r="J13" s="117"/>
      <c r="K13" s="117"/>
      <c r="L13" s="117"/>
      <c r="M13" s="117"/>
      <c r="N13" s="117"/>
      <c r="O13" s="117"/>
    </row>
    <row r="14" spans="1:18" s="89" customFormat="1" x14ac:dyDescent="0.25">
      <c r="A14" s="140" t="s">
        <v>264</v>
      </c>
      <c r="B14" s="140"/>
      <c r="C14" s="140"/>
      <c r="D14" s="140"/>
      <c r="E14" s="140"/>
      <c r="F14" s="140"/>
      <c r="G14" s="140"/>
      <c r="H14" s="140"/>
      <c r="I14" s="140"/>
      <c r="J14" s="140"/>
      <c r="K14" s="140"/>
      <c r="L14" s="140"/>
      <c r="M14" s="140"/>
      <c r="N14" s="140"/>
      <c r="O14" s="140"/>
    </row>
    <row r="15" spans="1:18" s="89" customFormat="1" ht="15" customHeight="1" x14ac:dyDescent="0.25">
      <c r="A15" s="140"/>
      <c r="B15" s="140"/>
      <c r="C15" s="140"/>
      <c r="D15" s="140"/>
      <c r="E15" s="140"/>
      <c r="F15" s="140"/>
      <c r="G15" s="140"/>
      <c r="H15" s="140"/>
      <c r="I15" s="140"/>
      <c r="J15" s="140"/>
      <c r="K15" s="140"/>
      <c r="L15" s="140"/>
      <c r="M15" s="140"/>
      <c r="N15" s="140"/>
      <c r="O15" s="140"/>
    </row>
    <row r="16" spans="1:18" x14ac:dyDescent="0.25">
      <c r="A16" s="5"/>
      <c r="B16" s="5"/>
      <c r="C16" s="5"/>
      <c r="D16" s="5"/>
      <c r="E16" s="5"/>
      <c r="F16" s="5"/>
      <c r="G16" s="13"/>
      <c r="H16" s="13"/>
      <c r="I16" s="13"/>
      <c r="J16" s="13"/>
      <c r="K16" s="5"/>
      <c r="L16" s="5"/>
      <c r="M16" s="5"/>
      <c r="N16" s="5"/>
      <c r="O16" s="5"/>
    </row>
    <row r="17" spans="1:16" x14ac:dyDescent="0.25">
      <c r="A17" s="167" t="s">
        <v>5</v>
      </c>
      <c r="B17" s="168"/>
      <c r="C17" s="168"/>
      <c r="D17" s="168"/>
      <c r="E17" s="168"/>
      <c r="F17" s="168"/>
      <c r="G17" s="168"/>
      <c r="H17" s="168"/>
      <c r="I17" s="168"/>
      <c r="J17" s="168"/>
      <c r="K17" s="168"/>
      <c r="L17" s="168"/>
      <c r="M17" s="168"/>
      <c r="N17" s="168"/>
      <c r="O17" s="169"/>
    </row>
    <row r="18" spans="1:16" ht="29.45" customHeight="1" x14ac:dyDescent="0.25">
      <c r="A18" s="162" t="s">
        <v>6</v>
      </c>
      <c r="B18" s="170" t="s">
        <v>101</v>
      </c>
      <c r="C18" s="162" t="s">
        <v>100</v>
      </c>
      <c r="D18" s="172" t="s">
        <v>102</v>
      </c>
      <c r="E18" s="173"/>
      <c r="F18" s="176" t="s">
        <v>96</v>
      </c>
      <c r="G18" s="177"/>
      <c r="H18" s="178" t="s">
        <v>94</v>
      </c>
      <c r="I18" s="179"/>
      <c r="J18" s="180"/>
      <c r="K18" s="68" t="s">
        <v>93</v>
      </c>
      <c r="L18" s="176" t="s">
        <v>95</v>
      </c>
      <c r="M18" s="177"/>
      <c r="N18" s="181" t="s">
        <v>34</v>
      </c>
      <c r="O18" s="182"/>
    </row>
    <row r="19" spans="1:16" ht="30" customHeight="1" x14ac:dyDescent="0.25">
      <c r="A19" s="163"/>
      <c r="B19" s="171"/>
      <c r="C19" s="163"/>
      <c r="D19" s="174"/>
      <c r="E19" s="175"/>
      <c r="F19" s="105" t="s">
        <v>7</v>
      </c>
      <c r="G19" s="105" t="s">
        <v>8</v>
      </c>
      <c r="H19" s="103" t="s">
        <v>9</v>
      </c>
      <c r="I19" s="103" t="s">
        <v>10</v>
      </c>
      <c r="J19" s="103" t="s">
        <v>87</v>
      </c>
      <c r="K19" s="103" t="s">
        <v>73</v>
      </c>
      <c r="L19" s="103" t="s">
        <v>7</v>
      </c>
      <c r="M19" s="103" t="s">
        <v>8</v>
      </c>
      <c r="N19" s="103" t="s">
        <v>7</v>
      </c>
      <c r="O19" s="104" t="s">
        <v>8</v>
      </c>
      <c r="P19" s="92"/>
    </row>
    <row r="20" spans="1:16" x14ac:dyDescent="0.25">
      <c r="A20" s="14" t="s">
        <v>204</v>
      </c>
      <c r="B20" s="15" t="s">
        <v>134</v>
      </c>
      <c r="C20" s="15" t="s">
        <v>145</v>
      </c>
      <c r="D20" s="156" t="s">
        <v>113</v>
      </c>
      <c r="E20" s="156"/>
      <c r="F20" s="91">
        <v>155000</v>
      </c>
      <c r="G20" s="85">
        <f>F20/$D$12</f>
        <v>1313.5593220338983</v>
      </c>
      <c r="H20" s="18">
        <v>3.6</v>
      </c>
      <c r="I20" s="18">
        <v>3.6</v>
      </c>
      <c r="J20" s="18">
        <v>3.6</v>
      </c>
      <c r="K20" s="17">
        <f>SUM(H20:J20)</f>
        <v>10.8</v>
      </c>
      <c r="L20" s="16">
        <f>F20*1.65</f>
        <v>255750</v>
      </c>
      <c r="M20" s="19">
        <f>L20/$D$12</f>
        <v>2167.3728813559323</v>
      </c>
      <c r="N20" s="19">
        <f>L20*K20</f>
        <v>2762100</v>
      </c>
      <c r="O20" s="19">
        <f>N20/$D$12</f>
        <v>23407.627118644068</v>
      </c>
      <c r="P20" s="89"/>
    </row>
    <row r="21" spans="1:16" customFormat="1" x14ac:dyDescent="0.25">
      <c r="A21" s="106" t="s">
        <v>203</v>
      </c>
      <c r="B21" s="15" t="s">
        <v>134</v>
      </c>
      <c r="C21" s="15" t="s">
        <v>145</v>
      </c>
      <c r="D21" s="156" t="s">
        <v>113</v>
      </c>
      <c r="E21" s="156"/>
      <c r="F21" s="91">
        <v>46500</v>
      </c>
      <c r="G21" s="85">
        <f>F21/$D$12</f>
        <v>394.06779661016947</v>
      </c>
      <c r="H21" s="18">
        <v>12</v>
      </c>
      <c r="I21" s="18">
        <v>12</v>
      </c>
      <c r="J21" s="18">
        <v>12</v>
      </c>
      <c r="K21" s="107">
        <f>SUM(H21:J21)</f>
        <v>36</v>
      </c>
      <c r="L21" s="16">
        <f>F21*1.65</f>
        <v>76725</v>
      </c>
      <c r="M21" s="78">
        <f>L21/$D$12</f>
        <v>650.21186440677968</v>
      </c>
      <c r="N21" s="108">
        <f>L21*K21</f>
        <v>2762100</v>
      </c>
      <c r="O21" s="108">
        <f>N21/$D$12</f>
        <v>23407.627118644068</v>
      </c>
      <c r="P21" s="89"/>
    </row>
    <row r="22" spans="1:16" x14ac:dyDescent="0.25">
      <c r="A22" s="71" t="s">
        <v>11</v>
      </c>
      <c r="B22" s="15" t="s">
        <v>134</v>
      </c>
      <c r="C22" s="15" t="s">
        <v>146</v>
      </c>
      <c r="D22" s="154" t="s">
        <v>116</v>
      </c>
      <c r="E22" s="155"/>
      <c r="F22" s="91">
        <v>140000</v>
      </c>
      <c r="G22" s="85">
        <f t="shared" ref="G22:G30" si="0">F22/$D$12</f>
        <v>1186.4406779661017</v>
      </c>
      <c r="H22" s="18">
        <v>3.6</v>
      </c>
      <c r="I22" s="18">
        <v>3.6</v>
      </c>
      <c r="J22" s="18">
        <v>2.15</v>
      </c>
      <c r="K22" s="17">
        <f t="shared" ref="K22:K31" si="1">SUM(H22:J22)</f>
        <v>9.35</v>
      </c>
      <c r="L22" s="16">
        <f>F22*1.65</f>
        <v>231000</v>
      </c>
      <c r="M22" s="19">
        <f>L22/$D$12</f>
        <v>1957.6271186440679</v>
      </c>
      <c r="N22" s="19">
        <f>L22*K22</f>
        <v>2159850</v>
      </c>
      <c r="O22" s="19">
        <f>N22/$D$12</f>
        <v>18303.813559322032</v>
      </c>
      <c r="P22" s="89"/>
    </row>
    <row r="23" spans="1:16" x14ac:dyDescent="0.25">
      <c r="A23" s="71" t="s">
        <v>12</v>
      </c>
      <c r="B23" s="15" t="s">
        <v>134</v>
      </c>
      <c r="C23" s="15" t="s">
        <v>138</v>
      </c>
      <c r="D23" s="156" t="s">
        <v>117</v>
      </c>
      <c r="E23" s="156"/>
      <c r="F23" s="91">
        <v>120000</v>
      </c>
      <c r="G23" s="85">
        <f t="shared" si="0"/>
        <v>1016.9491525423729</v>
      </c>
      <c r="H23" s="18">
        <v>2.85</v>
      </c>
      <c r="I23" s="18">
        <v>2.15</v>
      </c>
      <c r="J23" s="18">
        <v>3.6</v>
      </c>
      <c r="K23" s="17">
        <f t="shared" si="1"/>
        <v>8.6</v>
      </c>
      <c r="L23" s="16">
        <f>F23*1.65</f>
        <v>198000</v>
      </c>
      <c r="M23" s="19">
        <f t="shared" ref="M23:M30" si="2">L23/$D$12</f>
        <v>1677.9661016949153</v>
      </c>
      <c r="N23" s="19">
        <f t="shared" ref="N23:N31" si="3">L23*K23</f>
        <v>1702800</v>
      </c>
      <c r="O23" s="19">
        <f t="shared" ref="O23:O31" si="4">N23/$D$12</f>
        <v>14430.508474576271</v>
      </c>
      <c r="P23" s="89"/>
    </row>
    <row r="24" spans="1:16" x14ac:dyDescent="0.25">
      <c r="A24" s="71" t="s">
        <v>13</v>
      </c>
      <c r="B24" s="15" t="s">
        <v>134</v>
      </c>
      <c r="C24" s="15" t="s">
        <v>139</v>
      </c>
      <c r="D24" s="156" t="s">
        <v>119</v>
      </c>
      <c r="E24" s="156"/>
      <c r="F24" s="91">
        <v>165000</v>
      </c>
      <c r="G24" s="85">
        <f t="shared" si="0"/>
        <v>1398.3050847457628</v>
      </c>
      <c r="H24" s="18">
        <v>1.35</v>
      </c>
      <c r="I24" s="18">
        <v>1.35</v>
      </c>
      <c r="J24" s="18">
        <v>1.35</v>
      </c>
      <c r="K24" s="17">
        <f t="shared" si="1"/>
        <v>4.0500000000000007</v>
      </c>
      <c r="L24" s="16">
        <f>F24*1.65</f>
        <v>272250</v>
      </c>
      <c r="M24" s="19">
        <f>L24/$D$12</f>
        <v>2307.2033898305085</v>
      </c>
      <c r="N24" s="19">
        <f t="shared" si="3"/>
        <v>1102612.5000000002</v>
      </c>
      <c r="O24" s="20">
        <f t="shared" si="4"/>
        <v>9344.173728813561</v>
      </c>
      <c r="P24" s="89"/>
    </row>
    <row r="25" spans="1:16" x14ac:dyDescent="0.25">
      <c r="A25" s="71" t="s">
        <v>14</v>
      </c>
      <c r="B25" s="15" t="s">
        <v>135</v>
      </c>
      <c r="C25" s="15" t="s">
        <v>140</v>
      </c>
      <c r="D25" s="156" t="s">
        <v>120</v>
      </c>
      <c r="E25" s="156"/>
      <c r="F25" s="91">
        <v>155000</v>
      </c>
      <c r="G25" s="85">
        <f t="shared" si="0"/>
        <v>1313.5593220338983</v>
      </c>
      <c r="H25" s="18">
        <v>0</v>
      </c>
      <c r="I25" s="18">
        <v>2.65</v>
      </c>
      <c r="J25" s="18">
        <v>3.6</v>
      </c>
      <c r="K25" s="17">
        <f t="shared" si="1"/>
        <v>6.25</v>
      </c>
      <c r="L25" s="16">
        <f t="shared" ref="L25:L30" si="5">F25*1.35</f>
        <v>209250</v>
      </c>
      <c r="M25" s="19">
        <f t="shared" si="2"/>
        <v>1773.3050847457628</v>
      </c>
      <c r="N25" s="19">
        <f t="shared" si="3"/>
        <v>1307812.5</v>
      </c>
      <c r="O25" s="20">
        <f t="shared" si="4"/>
        <v>11083.156779661016</v>
      </c>
      <c r="P25" s="89"/>
    </row>
    <row r="26" spans="1:16" x14ac:dyDescent="0.25">
      <c r="A26" s="71" t="s">
        <v>205</v>
      </c>
      <c r="B26" s="15" t="s">
        <v>135</v>
      </c>
      <c r="C26" s="15" t="s">
        <v>141</v>
      </c>
      <c r="D26" s="156" t="s">
        <v>113</v>
      </c>
      <c r="E26" s="156"/>
      <c r="F26" s="91">
        <v>155000</v>
      </c>
      <c r="G26" s="85">
        <f t="shared" si="0"/>
        <v>1313.5593220338983</v>
      </c>
      <c r="H26" s="18">
        <v>3.6</v>
      </c>
      <c r="I26" s="18">
        <v>0</v>
      </c>
      <c r="J26" s="18">
        <v>0</v>
      </c>
      <c r="K26" s="17">
        <f t="shared" si="1"/>
        <v>3.6</v>
      </c>
      <c r="L26" s="16">
        <f t="shared" si="5"/>
        <v>209250</v>
      </c>
      <c r="M26" s="19">
        <f t="shared" si="2"/>
        <v>1773.3050847457628</v>
      </c>
      <c r="N26" s="19">
        <f>L26*K26</f>
        <v>753300</v>
      </c>
      <c r="O26" s="20">
        <f t="shared" si="4"/>
        <v>6383.8983050847455</v>
      </c>
      <c r="P26" s="89"/>
    </row>
    <row r="27" spans="1:16" s="101" customFormat="1" x14ac:dyDescent="0.25">
      <c r="A27" s="71" t="s">
        <v>206</v>
      </c>
      <c r="B27" s="15" t="s">
        <v>135</v>
      </c>
      <c r="C27" s="15" t="s">
        <v>141</v>
      </c>
      <c r="D27" s="156" t="s">
        <v>113</v>
      </c>
      <c r="E27" s="156"/>
      <c r="F27" s="91">
        <v>155000</v>
      </c>
      <c r="G27" s="85">
        <f t="shared" si="0"/>
        <v>1313.5593220338983</v>
      </c>
      <c r="H27" s="18">
        <v>3.6</v>
      </c>
      <c r="I27" s="72"/>
      <c r="J27" s="72"/>
      <c r="K27" s="17">
        <f t="shared" si="1"/>
        <v>3.6</v>
      </c>
      <c r="L27" s="16">
        <f t="shared" si="5"/>
        <v>209250</v>
      </c>
      <c r="M27" s="19">
        <f t="shared" si="2"/>
        <v>1773.3050847457628</v>
      </c>
      <c r="N27" s="19">
        <f>L27*K27</f>
        <v>753300</v>
      </c>
      <c r="O27" s="20">
        <f t="shared" si="4"/>
        <v>6383.8983050847455</v>
      </c>
      <c r="P27" s="89"/>
    </row>
    <row r="28" spans="1:16" s="101" customFormat="1" x14ac:dyDescent="0.25">
      <c r="A28" s="71" t="s">
        <v>206</v>
      </c>
      <c r="B28" s="15" t="s">
        <v>135</v>
      </c>
      <c r="C28" s="15" t="s">
        <v>141</v>
      </c>
      <c r="D28" s="156" t="s">
        <v>113</v>
      </c>
      <c r="E28" s="156"/>
      <c r="F28" s="84">
        <v>0</v>
      </c>
      <c r="G28" s="85">
        <f t="shared" si="0"/>
        <v>0</v>
      </c>
      <c r="H28" s="18">
        <v>0</v>
      </c>
      <c r="I28" s="72">
        <v>2.4</v>
      </c>
      <c r="J28" s="72">
        <v>2.4</v>
      </c>
      <c r="K28" s="17">
        <f t="shared" si="1"/>
        <v>4.8</v>
      </c>
      <c r="L28" s="16">
        <f t="shared" si="5"/>
        <v>0</v>
      </c>
      <c r="M28" s="19">
        <f t="shared" si="2"/>
        <v>0</v>
      </c>
      <c r="N28" s="19">
        <f t="shared" ref="N28" si="6">L28*K28</f>
        <v>0</v>
      </c>
      <c r="O28" s="20">
        <f t="shared" ref="O28" si="7">N28/$D$12</f>
        <v>0</v>
      </c>
      <c r="P28" s="89"/>
    </row>
    <row r="29" spans="1:16" x14ac:dyDescent="0.25">
      <c r="A29" s="71" t="s">
        <v>114</v>
      </c>
      <c r="B29" s="15" t="s">
        <v>136</v>
      </c>
      <c r="C29" s="15" t="s">
        <v>142</v>
      </c>
      <c r="D29" s="156" t="s">
        <v>121</v>
      </c>
      <c r="E29" s="156"/>
      <c r="F29" s="84">
        <v>120000</v>
      </c>
      <c r="G29" s="85">
        <f t="shared" si="0"/>
        <v>1016.9491525423729</v>
      </c>
      <c r="H29" s="72">
        <v>0</v>
      </c>
      <c r="I29" s="72">
        <v>6</v>
      </c>
      <c r="J29" s="72">
        <v>11</v>
      </c>
      <c r="K29" s="17">
        <f>SUM(H29:J29)</f>
        <v>17</v>
      </c>
      <c r="L29" s="16">
        <f t="shared" si="5"/>
        <v>162000</v>
      </c>
      <c r="M29" s="19">
        <f t="shared" si="2"/>
        <v>1372.8813559322034</v>
      </c>
      <c r="N29" s="19">
        <f t="shared" si="3"/>
        <v>2754000</v>
      </c>
      <c r="O29" s="20">
        <f t="shared" si="4"/>
        <v>23338.983050847459</v>
      </c>
    </row>
    <row r="30" spans="1:16" ht="14.1" customHeight="1" x14ac:dyDescent="0.25">
      <c r="A30" s="71" t="s">
        <v>115</v>
      </c>
      <c r="B30" s="15" t="s">
        <v>136</v>
      </c>
      <c r="C30" s="15" t="s">
        <v>143</v>
      </c>
      <c r="D30" s="156" t="s">
        <v>123</v>
      </c>
      <c r="E30" s="156" t="s">
        <v>122</v>
      </c>
      <c r="F30" s="84">
        <v>110000</v>
      </c>
      <c r="G30" s="85">
        <f t="shared" si="0"/>
        <v>932.20338983050851</v>
      </c>
      <c r="H30" s="72">
        <v>0</v>
      </c>
      <c r="I30" s="72">
        <v>1.35</v>
      </c>
      <c r="J30" s="72">
        <v>3.6</v>
      </c>
      <c r="K30" s="17">
        <f t="shared" si="1"/>
        <v>4.95</v>
      </c>
      <c r="L30" s="16">
        <f t="shared" si="5"/>
        <v>148500</v>
      </c>
      <c r="M30" s="19">
        <f t="shared" si="2"/>
        <v>1258.4745762711864</v>
      </c>
      <c r="N30" s="19">
        <f t="shared" si="3"/>
        <v>735075</v>
      </c>
      <c r="O30" s="20">
        <f t="shared" si="4"/>
        <v>6229.4491525423728</v>
      </c>
    </row>
    <row r="31" spans="1:16" s="89" customFormat="1" ht="15.75" thickBot="1" x14ac:dyDescent="0.3">
      <c r="A31" s="87" t="s">
        <v>118</v>
      </c>
      <c r="B31" s="15" t="s">
        <v>180</v>
      </c>
      <c r="C31" s="15" t="s">
        <v>144</v>
      </c>
      <c r="D31" s="156" t="s">
        <v>119</v>
      </c>
      <c r="E31" s="156"/>
      <c r="F31" s="84">
        <v>0</v>
      </c>
      <c r="G31" s="108">
        <v>0</v>
      </c>
      <c r="H31" s="72">
        <v>1.2</v>
      </c>
      <c r="I31" s="72">
        <v>1.2</v>
      </c>
      <c r="J31" s="72">
        <v>1.2</v>
      </c>
      <c r="K31" s="88">
        <f t="shared" si="1"/>
        <v>3.5999999999999996</v>
      </c>
      <c r="L31" s="16">
        <v>0</v>
      </c>
      <c r="M31" s="19">
        <v>0</v>
      </c>
      <c r="N31" s="19">
        <f t="shared" si="3"/>
        <v>0</v>
      </c>
      <c r="O31" s="20">
        <f t="shared" si="4"/>
        <v>0</v>
      </c>
    </row>
    <row r="32" spans="1:16" ht="15.75" thickBot="1" x14ac:dyDescent="0.3">
      <c r="A32" s="157" t="s">
        <v>70</v>
      </c>
      <c r="B32" s="158"/>
      <c r="C32" s="158"/>
      <c r="D32" s="158"/>
      <c r="E32" s="158"/>
      <c r="F32" s="158"/>
      <c r="G32" s="109" t="s">
        <v>17</v>
      </c>
      <c r="H32" s="110">
        <f>SUM(H20:H31)</f>
        <v>31.800000000000004</v>
      </c>
      <c r="I32" s="110">
        <f>SUM(I20:I31)</f>
        <v>36.300000000000004</v>
      </c>
      <c r="J32" s="110">
        <f>SUM(J20:J31)</f>
        <v>44.500000000000007</v>
      </c>
      <c r="K32" s="110">
        <f>SUM(K20:K31)</f>
        <v>112.59999999999998</v>
      </c>
      <c r="L32" s="111"/>
      <c r="M32" s="109" t="s">
        <v>17</v>
      </c>
      <c r="N32" s="112">
        <f>SUM(N20:N31)</f>
        <v>16792950</v>
      </c>
      <c r="O32" s="112">
        <f>N32/$D$12</f>
        <v>142313.13559322033</v>
      </c>
    </row>
    <row r="33" spans="1:16" x14ac:dyDescent="0.25">
      <c r="A33" s="5"/>
      <c r="B33" s="5"/>
      <c r="C33" s="5"/>
      <c r="D33" s="5"/>
      <c r="E33" s="5"/>
      <c r="F33" s="5"/>
      <c r="G33" s="5"/>
      <c r="H33" s="5"/>
      <c r="I33" s="5"/>
      <c r="J33" s="5"/>
      <c r="K33" s="5"/>
      <c r="L33" s="5"/>
      <c r="M33" s="5"/>
      <c r="N33" s="5"/>
      <c r="O33" s="5"/>
    </row>
    <row r="34" spans="1:16" ht="84.6" customHeight="1" x14ac:dyDescent="0.25">
      <c r="A34" s="140" t="s">
        <v>265</v>
      </c>
      <c r="B34" s="140"/>
      <c r="C34" s="140"/>
      <c r="D34" s="140"/>
      <c r="E34" s="140"/>
      <c r="F34" s="140"/>
      <c r="G34" s="140"/>
      <c r="H34" s="140"/>
      <c r="I34" s="140"/>
      <c r="J34" s="140"/>
      <c r="K34" s="140"/>
      <c r="L34" s="140"/>
      <c r="M34" s="140"/>
      <c r="N34" s="140"/>
      <c r="O34" s="140"/>
    </row>
    <row r="35" spans="1:16" x14ac:dyDescent="0.25">
      <c r="A35" s="5"/>
      <c r="B35" s="5"/>
      <c r="C35" s="27"/>
      <c r="D35" s="27"/>
      <c r="E35" s="27"/>
      <c r="F35" s="27"/>
      <c r="G35" s="27"/>
      <c r="H35" s="27"/>
      <c r="I35" s="27"/>
      <c r="J35" s="27"/>
      <c r="K35" s="5"/>
      <c r="L35" s="5"/>
      <c r="M35" s="5"/>
      <c r="N35" s="5"/>
      <c r="O35" s="5"/>
    </row>
    <row r="36" spans="1:16" x14ac:dyDescent="0.25">
      <c r="A36" s="159" t="s">
        <v>88</v>
      </c>
      <c r="B36" s="159"/>
      <c r="C36" s="159"/>
      <c r="D36" s="159"/>
      <c r="E36" s="159"/>
      <c r="F36" s="159"/>
      <c r="G36" s="159"/>
      <c r="H36" s="159"/>
      <c r="I36" s="159"/>
      <c r="J36" s="159"/>
      <c r="K36" s="159"/>
      <c r="L36" s="159"/>
      <c r="M36" s="159"/>
      <c r="N36" s="159"/>
      <c r="O36" s="159"/>
    </row>
    <row r="37" spans="1:16" s="28" customFormat="1" x14ac:dyDescent="0.25">
      <c r="A37" s="160" t="s">
        <v>35</v>
      </c>
      <c r="B37" s="162" t="s">
        <v>50</v>
      </c>
      <c r="C37" s="183" t="s">
        <v>43</v>
      </c>
      <c r="D37" s="184" t="s">
        <v>18</v>
      </c>
      <c r="E37" s="185" t="s">
        <v>42</v>
      </c>
      <c r="F37" s="186"/>
      <c r="G37" s="186"/>
      <c r="H37" s="186"/>
      <c r="I37" s="186"/>
      <c r="J37" s="186"/>
      <c r="K37" s="192" t="s">
        <v>15</v>
      </c>
      <c r="L37" s="192"/>
      <c r="M37" s="192"/>
      <c r="N37" s="118" t="s">
        <v>15</v>
      </c>
      <c r="O37" s="119" t="s">
        <v>16</v>
      </c>
    </row>
    <row r="38" spans="1:16" s="28" customFormat="1" x14ac:dyDescent="0.25">
      <c r="A38" s="161"/>
      <c r="B38" s="163"/>
      <c r="C38" s="183"/>
      <c r="D38" s="184"/>
      <c r="E38" s="187"/>
      <c r="F38" s="188"/>
      <c r="G38" s="188"/>
      <c r="H38" s="188"/>
      <c r="I38" s="188"/>
      <c r="J38" s="188"/>
      <c r="K38" s="104" t="s">
        <v>23</v>
      </c>
      <c r="L38" s="104" t="s">
        <v>24</v>
      </c>
      <c r="M38" s="104" t="s">
        <v>86</v>
      </c>
      <c r="N38" s="193" t="s">
        <v>22</v>
      </c>
      <c r="O38" s="194"/>
    </row>
    <row r="39" spans="1:16" ht="14.45" customHeight="1" x14ac:dyDescent="0.25">
      <c r="A39" s="21">
        <v>1</v>
      </c>
      <c r="B39" s="15" t="s">
        <v>181</v>
      </c>
      <c r="C39" s="120" t="s">
        <v>137</v>
      </c>
      <c r="D39" s="76" t="s">
        <v>26</v>
      </c>
      <c r="E39" s="189" t="s">
        <v>193</v>
      </c>
      <c r="F39" s="190"/>
      <c r="G39" s="190"/>
      <c r="H39" s="190"/>
      <c r="I39" s="190"/>
      <c r="J39" s="191"/>
      <c r="K39" s="23">
        <v>99120</v>
      </c>
      <c r="L39" s="23"/>
      <c r="M39" s="23"/>
      <c r="N39" s="24">
        <f>+L39+M39+K39</f>
        <v>99120</v>
      </c>
      <c r="O39" s="25">
        <f>N39/$D$12</f>
        <v>840</v>
      </c>
    </row>
    <row r="40" spans="1:16" ht="14.45" customHeight="1" x14ac:dyDescent="0.25">
      <c r="A40" s="21">
        <v>2</v>
      </c>
      <c r="B40" s="15" t="s">
        <v>182</v>
      </c>
      <c r="C40" s="120" t="s">
        <v>141</v>
      </c>
      <c r="D40" s="121" t="s">
        <v>27</v>
      </c>
      <c r="E40" s="189" t="s">
        <v>126</v>
      </c>
      <c r="F40" s="190"/>
      <c r="G40" s="190"/>
      <c r="H40" s="190"/>
      <c r="I40" s="190"/>
      <c r="J40" s="191"/>
      <c r="K40" s="79">
        <v>150000</v>
      </c>
      <c r="L40" s="79"/>
      <c r="M40" s="79"/>
      <c r="N40" s="24">
        <f t="shared" ref="N40:N50" si="8">+L40+M40+K40</f>
        <v>150000</v>
      </c>
      <c r="O40" s="25">
        <f>N40/$D$12</f>
        <v>1271.1864406779662</v>
      </c>
    </row>
    <row r="41" spans="1:16" ht="14.45" customHeight="1" x14ac:dyDescent="0.25">
      <c r="A41" s="21">
        <v>3</v>
      </c>
      <c r="B41" s="15" t="s">
        <v>148</v>
      </c>
      <c r="C41" s="76" t="s">
        <v>146</v>
      </c>
      <c r="D41" s="76" t="s">
        <v>26</v>
      </c>
      <c r="E41" s="189" t="s">
        <v>266</v>
      </c>
      <c r="F41" s="190"/>
      <c r="G41" s="190"/>
      <c r="H41" s="190"/>
      <c r="I41" s="190"/>
      <c r="J41" s="191"/>
      <c r="K41" s="23">
        <v>118000</v>
      </c>
      <c r="L41" s="23"/>
      <c r="M41" s="23"/>
      <c r="N41" s="24">
        <f t="shared" si="8"/>
        <v>118000</v>
      </c>
      <c r="O41" s="25">
        <f t="shared" ref="O41:O50" si="9">N41/$D$12</f>
        <v>1000</v>
      </c>
    </row>
    <row r="42" spans="1:16" ht="25.5" customHeight="1" x14ac:dyDescent="0.25">
      <c r="A42" s="21">
        <v>4</v>
      </c>
      <c r="B42" s="15" t="s">
        <v>147</v>
      </c>
      <c r="C42" s="120" t="s">
        <v>183</v>
      </c>
      <c r="D42" s="76" t="s">
        <v>26</v>
      </c>
      <c r="E42" s="189" t="s">
        <v>128</v>
      </c>
      <c r="F42" s="190"/>
      <c r="G42" s="190"/>
      <c r="H42" s="190"/>
      <c r="I42" s="190"/>
      <c r="J42" s="191"/>
      <c r="K42" s="23"/>
      <c r="L42" s="23">
        <v>125000</v>
      </c>
      <c r="M42" s="23"/>
      <c r="N42" s="24">
        <f t="shared" si="8"/>
        <v>125000</v>
      </c>
      <c r="O42" s="25">
        <f t="shared" si="9"/>
        <v>1059.3220338983051</v>
      </c>
      <c r="P42" s="93"/>
    </row>
    <row r="43" spans="1:16" ht="14.45" customHeight="1" x14ac:dyDescent="0.25">
      <c r="A43" s="21">
        <v>5</v>
      </c>
      <c r="B43" s="15" t="s">
        <v>178</v>
      </c>
      <c r="C43" s="120" t="s">
        <v>124</v>
      </c>
      <c r="D43" s="76" t="s">
        <v>27</v>
      </c>
      <c r="E43" s="189" t="s">
        <v>125</v>
      </c>
      <c r="F43" s="190"/>
      <c r="G43" s="190"/>
      <c r="H43" s="190"/>
      <c r="I43" s="190"/>
      <c r="J43" s="191"/>
      <c r="K43" s="23"/>
      <c r="L43" s="23">
        <v>70000</v>
      </c>
      <c r="M43" s="23"/>
      <c r="N43" s="24">
        <f t="shared" si="8"/>
        <v>70000</v>
      </c>
      <c r="O43" s="25">
        <f t="shared" si="9"/>
        <v>593.22033898305085</v>
      </c>
    </row>
    <row r="44" spans="1:16" ht="14.45" customHeight="1" x14ac:dyDescent="0.25">
      <c r="A44" s="21">
        <v>6</v>
      </c>
      <c r="B44" s="15" t="s">
        <v>177</v>
      </c>
      <c r="C44" s="76" t="s">
        <v>202</v>
      </c>
      <c r="D44" s="76" t="s">
        <v>26</v>
      </c>
      <c r="E44" s="189" t="s">
        <v>232</v>
      </c>
      <c r="F44" s="190"/>
      <c r="G44" s="190"/>
      <c r="H44" s="190"/>
      <c r="I44" s="190"/>
      <c r="J44" s="191"/>
      <c r="K44" s="23"/>
      <c r="L44" s="23">
        <v>118000</v>
      </c>
      <c r="M44" s="23"/>
      <c r="N44" s="24">
        <f>+L44+M44+K44</f>
        <v>118000</v>
      </c>
      <c r="O44" s="25">
        <f>N44/$D$12</f>
        <v>1000</v>
      </c>
    </row>
    <row r="45" spans="1:16" ht="14.45" customHeight="1" x14ac:dyDescent="0.25">
      <c r="A45" s="21">
        <v>7</v>
      </c>
      <c r="B45" s="15" t="s">
        <v>192</v>
      </c>
      <c r="C45" s="76" t="s">
        <v>191</v>
      </c>
      <c r="D45" s="76" t="s">
        <v>25</v>
      </c>
      <c r="E45" s="189" t="s">
        <v>133</v>
      </c>
      <c r="F45" s="190"/>
      <c r="G45" s="190"/>
      <c r="H45" s="190"/>
      <c r="I45" s="190"/>
      <c r="J45" s="191"/>
      <c r="K45" s="23"/>
      <c r="L45" s="23">
        <v>145281.60000000001</v>
      </c>
      <c r="M45" s="23"/>
      <c r="N45" s="24">
        <f>+L45+M45+K45</f>
        <v>145281.60000000001</v>
      </c>
      <c r="O45" s="25">
        <f>N45/$D$12</f>
        <v>1231.2</v>
      </c>
    </row>
    <row r="46" spans="1:16" ht="14.45" customHeight="1" x14ac:dyDescent="0.25">
      <c r="A46" s="21">
        <v>8</v>
      </c>
      <c r="B46" s="15" t="s">
        <v>168</v>
      </c>
      <c r="C46" s="120" t="s">
        <v>124</v>
      </c>
      <c r="D46" s="76" t="s">
        <v>25</v>
      </c>
      <c r="E46" s="189" t="s">
        <v>127</v>
      </c>
      <c r="F46" s="190"/>
      <c r="G46" s="190"/>
      <c r="H46" s="190"/>
      <c r="I46" s="190"/>
      <c r="J46" s="191"/>
      <c r="K46" s="23"/>
      <c r="L46" s="23"/>
      <c r="M46" s="23">
        <v>333774.8</v>
      </c>
      <c r="N46" s="24">
        <f t="shared" si="8"/>
        <v>333774.8</v>
      </c>
      <c r="O46" s="25">
        <f t="shared" si="9"/>
        <v>2828.6</v>
      </c>
    </row>
    <row r="47" spans="1:16" ht="14.45" customHeight="1" x14ac:dyDescent="0.25">
      <c r="A47" s="21">
        <v>9</v>
      </c>
      <c r="B47" s="15" t="s">
        <v>177</v>
      </c>
      <c r="C47" s="120" t="s">
        <v>140</v>
      </c>
      <c r="D47" s="76" t="s">
        <v>26</v>
      </c>
      <c r="E47" s="189" t="s">
        <v>194</v>
      </c>
      <c r="F47" s="190"/>
      <c r="G47" s="190"/>
      <c r="H47" s="190"/>
      <c r="I47" s="190"/>
      <c r="J47" s="191"/>
      <c r="K47" s="23"/>
      <c r="L47" s="23"/>
      <c r="M47" s="23">
        <v>75520</v>
      </c>
      <c r="N47" s="24">
        <f t="shared" si="8"/>
        <v>75520</v>
      </c>
      <c r="O47" s="25">
        <f t="shared" si="9"/>
        <v>640</v>
      </c>
    </row>
    <row r="48" spans="1:16" ht="14.45" customHeight="1" x14ac:dyDescent="0.25">
      <c r="A48" s="21">
        <v>10</v>
      </c>
      <c r="B48" s="15" t="s">
        <v>176</v>
      </c>
      <c r="C48" s="120" t="s">
        <v>183</v>
      </c>
      <c r="D48" s="76" t="s">
        <v>26</v>
      </c>
      <c r="E48" s="189" t="s">
        <v>232</v>
      </c>
      <c r="F48" s="190"/>
      <c r="G48" s="190"/>
      <c r="H48" s="190"/>
      <c r="I48" s="190"/>
      <c r="J48" s="191"/>
      <c r="K48" s="23"/>
      <c r="L48" s="23"/>
      <c r="M48" s="23">
        <v>118000</v>
      </c>
      <c r="N48" s="24">
        <f t="shared" si="8"/>
        <v>118000</v>
      </c>
      <c r="O48" s="25">
        <f t="shared" si="9"/>
        <v>1000</v>
      </c>
    </row>
    <row r="49" spans="1:16" ht="26.45" customHeight="1" x14ac:dyDescent="0.25">
      <c r="A49" s="21">
        <v>11</v>
      </c>
      <c r="B49" s="15" t="s">
        <v>148</v>
      </c>
      <c r="C49" s="76" t="s">
        <v>124</v>
      </c>
      <c r="D49" s="76" t="s">
        <v>25</v>
      </c>
      <c r="E49" s="189" t="s">
        <v>151</v>
      </c>
      <c r="F49" s="190"/>
      <c r="G49" s="190"/>
      <c r="H49" s="190"/>
      <c r="I49" s="190"/>
      <c r="J49" s="191"/>
      <c r="K49" s="23">
        <v>60000</v>
      </c>
      <c r="L49" s="23">
        <v>30000</v>
      </c>
      <c r="M49" s="23">
        <v>25000</v>
      </c>
      <c r="N49" s="24">
        <f t="shared" si="8"/>
        <v>115000</v>
      </c>
      <c r="O49" s="25">
        <f t="shared" si="9"/>
        <v>974.57627118644064</v>
      </c>
    </row>
    <row r="50" spans="1:16" ht="26.45" customHeight="1" x14ac:dyDescent="0.25">
      <c r="A50" s="21">
        <v>12</v>
      </c>
      <c r="B50" s="15" t="s">
        <v>148</v>
      </c>
      <c r="C50" s="76" t="s">
        <v>124</v>
      </c>
      <c r="D50" s="76" t="s">
        <v>25</v>
      </c>
      <c r="E50" s="189" t="s">
        <v>153</v>
      </c>
      <c r="F50" s="190"/>
      <c r="G50" s="190"/>
      <c r="H50" s="190"/>
      <c r="I50" s="190"/>
      <c r="J50" s="191"/>
      <c r="K50" s="23">
        <v>30000</v>
      </c>
      <c r="L50" s="23">
        <v>50000</v>
      </c>
      <c r="M50" s="23">
        <v>60000</v>
      </c>
      <c r="N50" s="24">
        <f t="shared" si="8"/>
        <v>140000</v>
      </c>
      <c r="O50" s="25">
        <f t="shared" si="9"/>
        <v>1186.4406779661017</v>
      </c>
    </row>
    <row r="51" spans="1:16" ht="15.75" thickBot="1" x14ac:dyDescent="0.3">
      <c r="A51" s="157" t="s">
        <v>70</v>
      </c>
      <c r="B51" s="196"/>
      <c r="C51" s="196"/>
      <c r="D51" s="196"/>
      <c r="E51" s="196"/>
      <c r="F51" s="196"/>
      <c r="G51" s="196"/>
      <c r="H51" s="196"/>
      <c r="I51" s="197"/>
      <c r="J51" s="122" t="s">
        <v>17</v>
      </c>
      <c r="K51" s="123">
        <f>SUM(K39:K50)</f>
        <v>457120</v>
      </c>
      <c r="L51" s="123">
        <f>SUM(L39:L50)</f>
        <v>538281.6</v>
      </c>
      <c r="M51" s="123">
        <f>SUM(M39:M50)</f>
        <v>612294.80000000005</v>
      </c>
      <c r="N51" s="123">
        <f>SUM(N39:N50)</f>
        <v>1607696.4</v>
      </c>
      <c r="O51" s="123">
        <f>SUM(O39:O50)</f>
        <v>13624.545762711865</v>
      </c>
    </row>
    <row r="52" spans="1:16" x14ac:dyDescent="0.25">
      <c r="A52" s="141" t="s">
        <v>216</v>
      </c>
      <c r="B52" s="142"/>
      <c r="C52" s="142"/>
      <c r="D52" s="142"/>
      <c r="E52" s="142"/>
      <c r="F52" s="142"/>
      <c r="G52" s="142"/>
      <c r="H52" s="142"/>
      <c r="I52" s="142"/>
      <c r="J52" s="142"/>
      <c r="K52" s="142"/>
      <c r="L52" s="142"/>
      <c r="M52" s="142"/>
      <c r="N52" s="142"/>
      <c r="O52" s="142"/>
    </row>
    <row r="53" spans="1:16" x14ac:dyDescent="0.25">
      <c r="A53" s="5"/>
      <c r="B53" s="5"/>
      <c r="C53" s="5"/>
      <c r="D53" s="5"/>
      <c r="E53" s="5"/>
      <c r="F53" s="5"/>
      <c r="G53" s="5"/>
      <c r="H53" s="5"/>
      <c r="I53" s="5"/>
      <c r="J53" s="5"/>
      <c r="K53" s="5"/>
      <c r="L53" s="5"/>
      <c r="M53" s="5"/>
      <c r="N53" s="5"/>
      <c r="O53" s="5"/>
    </row>
    <row r="54" spans="1:16" x14ac:dyDescent="0.25">
      <c r="A54" s="198" t="s">
        <v>89</v>
      </c>
      <c r="B54" s="198"/>
      <c r="C54" s="198"/>
      <c r="D54" s="198"/>
      <c r="E54" s="198"/>
      <c r="F54" s="198"/>
      <c r="G54" s="198"/>
      <c r="H54" s="198"/>
      <c r="I54" s="198"/>
      <c r="J54" s="198"/>
      <c r="K54" s="198"/>
      <c r="L54" s="198"/>
      <c r="M54" s="198"/>
      <c r="N54" s="198"/>
      <c r="O54" s="198"/>
    </row>
    <row r="55" spans="1:16" x14ac:dyDescent="0.25">
      <c r="A55" s="199" t="s">
        <v>35</v>
      </c>
      <c r="B55" s="162" t="s">
        <v>50</v>
      </c>
      <c r="C55" s="162" t="s">
        <v>31</v>
      </c>
      <c r="D55" s="201" t="s">
        <v>39</v>
      </c>
      <c r="E55" s="202"/>
      <c r="F55" s="202"/>
      <c r="G55" s="202"/>
      <c r="H55" s="202"/>
      <c r="I55" s="202"/>
      <c r="J55" s="203"/>
      <c r="K55" s="207" t="s">
        <v>15</v>
      </c>
      <c r="L55" s="207"/>
      <c r="M55" s="207"/>
      <c r="N55" s="94" t="s">
        <v>15</v>
      </c>
      <c r="O55" s="98" t="s">
        <v>16</v>
      </c>
    </row>
    <row r="56" spans="1:16" x14ac:dyDescent="0.25">
      <c r="A56" s="200"/>
      <c r="B56" s="163"/>
      <c r="C56" s="163"/>
      <c r="D56" s="204"/>
      <c r="E56" s="205"/>
      <c r="F56" s="205"/>
      <c r="G56" s="205"/>
      <c r="H56" s="205"/>
      <c r="I56" s="205"/>
      <c r="J56" s="206"/>
      <c r="K56" s="95" t="s">
        <v>23</v>
      </c>
      <c r="L56" s="95" t="s">
        <v>24</v>
      </c>
      <c r="M56" s="95" t="s">
        <v>86</v>
      </c>
      <c r="N56" s="208" t="s">
        <v>22</v>
      </c>
      <c r="O56" s="209"/>
    </row>
    <row r="57" spans="1:16" x14ac:dyDescent="0.25">
      <c r="A57" s="21">
        <v>1</v>
      </c>
      <c r="B57" s="64" t="s">
        <v>148</v>
      </c>
      <c r="C57" s="22" t="s">
        <v>154</v>
      </c>
      <c r="D57" s="195" t="s">
        <v>261</v>
      </c>
      <c r="E57" s="195"/>
      <c r="F57" s="195"/>
      <c r="G57" s="195"/>
      <c r="H57" s="195"/>
      <c r="I57" s="195"/>
      <c r="J57" s="195"/>
      <c r="K57" s="74">
        <v>1770000</v>
      </c>
      <c r="L57" s="74"/>
      <c r="M57" s="74"/>
      <c r="N57" s="77">
        <f>K57+L57+M57</f>
        <v>1770000</v>
      </c>
      <c r="O57" s="78">
        <f>N57/$D$12</f>
        <v>15000</v>
      </c>
    </row>
    <row r="58" spans="1:16" x14ac:dyDescent="0.25">
      <c r="A58" s="21">
        <v>2</v>
      </c>
      <c r="B58" s="64" t="s">
        <v>147</v>
      </c>
      <c r="C58" s="22" t="s">
        <v>169</v>
      </c>
      <c r="D58" s="218" t="s">
        <v>197</v>
      </c>
      <c r="E58" s="195"/>
      <c r="F58" s="195"/>
      <c r="G58" s="195"/>
      <c r="H58" s="195"/>
      <c r="I58" s="195"/>
      <c r="J58" s="219"/>
      <c r="K58" s="74">
        <v>833650</v>
      </c>
      <c r="L58" s="64"/>
      <c r="M58" s="74"/>
      <c r="N58" s="90">
        <f>+L58+M58+K58</f>
        <v>833650</v>
      </c>
      <c r="O58" s="90">
        <f>N58/$D$12</f>
        <v>7064.8305084745762</v>
      </c>
    </row>
    <row r="59" spans="1:16" x14ac:dyDescent="0.25">
      <c r="A59" s="21">
        <v>3</v>
      </c>
      <c r="B59" s="64" t="s">
        <v>179</v>
      </c>
      <c r="C59" s="22" t="s">
        <v>164</v>
      </c>
      <c r="D59" s="195" t="s">
        <v>212</v>
      </c>
      <c r="E59" s="195"/>
      <c r="F59" s="195"/>
      <c r="G59" s="195"/>
      <c r="H59" s="195"/>
      <c r="I59" s="195"/>
      <c r="J59" s="195"/>
      <c r="K59" s="74">
        <v>442500</v>
      </c>
      <c r="L59" s="23"/>
      <c r="M59" s="23"/>
      <c r="N59" s="77">
        <f>+L59+M59+K59</f>
        <v>442500</v>
      </c>
      <c r="O59" s="78">
        <f>N59/$D$12</f>
        <v>3750</v>
      </c>
    </row>
    <row r="60" spans="1:16" ht="24.95" customHeight="1" x14ac:dyDescent="0.25">
      <c r="A60" s="21">
        <v>4</v>
      </c>
      <c r="B60" s="64" t="s">
        <v>147</v>
      </c>
      <c r="C60" s="22" t="s">
        <v>167</v>
      </c>
      <c r="D60" s="195" t="s">
        <v>267</v>
      </c>
      <c r="E60" s="195"/>
      <c r="F60" s="195"/>
      <c r="G60" s="195"/>
      <c r="H60" s="195"/>
      <c r="I60" s="195"/>
      <c r="J60" s="195"/>
      <c r="K60" s="74">
        <v>420000</v>
      </c>
      <c r="L60" s="23"/>
      <c r="M60" s="23"/>
      <c r="N60" s="77">
        <f t="shared" ref="N60" si="10">+L60+M60+K60</f>
        <v>420000</v>
      </c>
      <c r="O60" s="78">
        <f t="shared" ref="O60" si="11">N60/$D$12</f>
        <v>3559.3220338983051</v>
      </c>
    </row>
    <row r="61" spans="1:16" ht="27.95" customHeight="1" x14ac:dyDescent="0.25">
      <c r="A61" s="21">
        <v>5</v>
      </c>
      <c r="B61" s="64" t="s">
        <v>148</v>
      </c>
      <c r="C61" s="139" t="s">
        <v>321</v>
      </c>
      <c r="D61" s="195" t="s">
        <v>320</v>
      </c>
      <c r="E61" s="195"/>
      <c r="F61" s="195"/>
      <c r="G61" s="195"/>
      <c r="H61" s="195"/>
      <c r="I61" s="195"/>
      <c r="J61" s="195"/>
      <c r="K61" s="74">
        <v>40000</v>
      </c>
      <c r="L61" s="23">
        <v>25000</v>
      </c>
      <c r="M61" s="23">
        <v>25000</v>
      </c>
      <c r="N61" s="77">
        <f>+L61+M61+K61</f>
        <v>90000</v>
      </c>
      <c r="O61" s="78">
        <f t="shared" ref="O61:O62" si="12">N61/$D$12</f>
        <v>762.71186440677968</v>
      </c>
      <c r="P61" s="89"/>
    </row>
    <row r="62" spans="1:16" x14ac:dyDescent="0.25">
      <c r="A62" s="21">
        <v>6</v>
      </c>
      <c r="B62" s="64" t="s">
        <v>149</v>
      </c>
      <c r="C62" s="22" t="s">
        <v>150</v>
      </c>
      <c r="D62" s="195" t="s">
        <v>213</v>
      </c>
      <c r="E62" s="195"/>
      <c r="F62" s="195"/>
      <c r="G62" s="195"/>
      <c r="H62" s="195"/>
      <c r="I62" s="195"/>
      <c r="J62" s="195"/>
      <c r="K62" s="74">
        <v>40000</v>
      </c>
      <c r="L62" s="23"/>
      <c r="M62" s="23"/>
      <c r="N62" s="77">
        <f t="shared" ref="N62" si="13">+L62+M62+K62</f>
        <v>40000</v>
      </c>
      <c r="O62" s="78">
        <f t="shared" si="12"/>
        <v>338.9830508474576</v>
      </c>
    </row>
    <row r="63" spans="1:16" ht="15.75" thickBot="1" x14ac:dyDescent="0.3">
      <c r="A63" s="211" t="s">
        <v>70</v>
      </c>
      <c r="B63" s="212"/>
      <c r="C63" s="212"/>
      <c r="D63" s="212"/>
      <c r="E63" s="212"/>
      <c r="F63" s="212"/>
      <c r="G63" s="212"/>
      <c r="H63" s="212"/>
      <c r="I63" s="213"/>
      <c r="J63" s="41" t="s">
        <v>17</v>
      </c>
      <c r="K63" s="75">
        <f>SUM(K57:K62)</f>
        <v>3546150</v>
      </c>
      <c r="L63" s="75">
        <f>SUM(L57:L62)</f>
        <v>25000</v>
      </c>
      <c r="M63" s="75">
        <f>SUM(M57:M62)</f>
        <v>25000</v>
      </c>
      <c r="N63" s="75">
        <f>SUM(N57:N62)</f>
        <v>3596150</v>
      </c>
      <c r="O63" s="75">
        <f>SUM(O57:O62)</f>
        <v>30475.847457627122</v>
      </c>
    </row>
    <row r="64" spans="1:16" ht="27.6" customHeight="1" x14ac:dyDescent="0.25">
      <c r="A64" s="141" t="s">
        <v>319</v>
      </c>
      <c r="B64" s="143"/>
      <c r="C64" s="143"/>
      <c r="D64" s="143"/>
      <c r="E64" s="143"/>
      <c r="F64" s="143"/>
      <c r="G64" s="143"/>
      <c r="H64" s="143"/>
      <c r="I64" s="143"/>
      <c r="J64" s="143"/>
      <c r="K64" s="143"/>
      <c r="L64" s="143"/>
      <c r="M64" s="143"/>
      <c r="N64" s="143"/>
      <c r="O64" s="143"/>
    </row>
    <row r="65" spans="1:15" x14ac:dyDescent="0.25">
      <c r="A65" s="5"/>
      <c r="B65" s="5"/>
      <c r="F65" s="5"/>
      <c r="G65" s="5"/>
      <c r="H65" s="5"/>
      <c r="I65" s="5"/>
      <c r="J65" s="5"/>
      <c r="K65" s="5"/>
      <c r="L65" s="5"/>
      <c r="M65" s="5"/>
      <c r="N65" s="5"/>
      <c r="O65" s="5"/>
    </row>
    <row r="66" spans="1:15" x14ac:dyDescent="0.25">
      <c r="A66" s="198" t="s">
        <v>19</v>
      </c>
      <c r="B66" s="198"/>
      <c r="C66" s="198"/>
      <c r="D66" s="198"/>
      <c r="E66" s="198"/>
      <c r="F66" s="198"/>
      <c r="G66" s="198"/>
      <c r="H66" s="198"/>
      <c r="I66" s="198"/>
      <c r="J66" s="198"/>
      <c r="K66" s="198"/>
      <c r="L66" s="198"/>
      <c r="M66" s="198"/>
      <c r="N66" s="198"/>
      <c r="O66" s="198"/>
    </row>
    <row r="67" spans="1:15" x14ac:dyDescent="0.25">
      <c r="A67" s="199" t="s">
        <v>35</v>
      </c>
      <c r="B67" s="162" t="s">
        <v>50</v>
      </c>
      <c r="C67" s="214" t="s">
        <v>71</v>
      </c>
      <c r="D67" s="201" t="s">
        <v>72</v>
      </c>
      <c r="E67" s="202"/>
      <c r="F67" s="202"/>
      <c r="G67" s="202"/>
      <c r="H67" s="202"/>
      <c r="I67" s="202"/>
      <c r="J67" s="203"/>
      <c r="K67" s="208" t="s">
        <v>15</v>
      </c>
      <c r="L67" s="215"/>
      <c r="M67" s="209"/>
      <c r="N67" s="94" t="s">
        <v>15</v>
      </c>
      <c r="O67" s="98" t="s">
        <v>16</v>
      </c>
    </row>
    <row r="68" spans="1:15" x14ac:dyDescent="0.25">
      <c r="A68" s="200"/>
      <c r="B68" s="163"/>
      <c r="C68" s="214"/>
      <c r="D68" s="204"/>
      <c r="E68" s="205"/>
      <c r="F68" s="205"/>
      <c r="G68" s="205"/>
      <c r="H68" s="205"/>
      <c r="I68" s="205"/>
      <c r="J68" s="206"/>
      <c r="K68" s="95" t="s">
        <v>23</v>
      </c>
      <c r="L68" s="95" t="s">
        <v>24</v>
      </c>
      <c r="M68" s="95" t="s">
        <v>86</v>
      </c>
      <c r="N68" s="208" t="s">
        <v>22</v>
      </c>
      <c r="O68" s="209"/>
    </row>
    <row r="69" spans="1:15" x14ac:dyDescent="0.25">
      <c r="A69" s="73">
        <v>1</v>
      </c>
      <c r="B69" s="124" t="s">
        <v>148</v>
      </c>
      <c r="C69" s="125" t="s">
        <v>175</v>
      </c>
      <c r="D69" s="210" t="s">
        <v>190</v>
      </c>
      <c r="E69" s="210"/>
      <c r="F69" s="210"/>
      <c r="G69" s="210"/>
      <c r="H69" s="210"/>
      <c r="I69" s="210"/>
      <c r="J69" s="210"/>
      <c r="K69" s="74">
        <v>50000</v>
      </c>
      <c r="L69" s="74">
        <v>80000</v>
      </c>
      <c r="M69" s="74">
        <v>129600</v>
      </c>
      <c r="N69" s="77">
        <f>+L69+M69+K69</f>
        <v>259600</v>
      </c>
      <c r="O69" s="78">
        <f>N69/$D$12</f>
        <v>2200</v>
      </c>
    </row>
    <row r="70" spans="1:15" x14ac:dyDescent="0.25">
      <c r="A70" s="73">
        <v>2</v>
      </c>
      <c r="B70" s="124" t="s">
        <v>149</v>
      </c>
      <c r="C70" s="125" t="s">
        <v>171</v>
      </c>
      <c r="D70" s="210" t="s">
        <v>201</v>
      </c>
      <c r="E70" s="210"/>
      <c r="F70" s="210"/>
      <c r="G70" s="210"/>
      <c r="H70" s="210"/>
      <c r="I70" s="210"/>
      <c r="J70" s="210"/>
      <c r="K70" s="74"/>
      <c r="L70" s="74"/>
      <c r="M70" s="23">
        <v>155760</v>
      </c>
      <c r="N70" s="77">
        <f t="shared" ref="N70" si="14">+L70+M70+K70</f>
        <v>155760</v>
      </c>
      <c r="O70" s="78">
        <f t="shared" ref="O70" si="15">N70/$D$12</f>
        <v>1320</v>
      </c>
    </row>
    <row r="71" spans="1:15" x14ac:dyDescent="0.25">
      <c r="A71" s="73">
        <v>3</v>
      </c>
      <c r="B71" s="124" t="s">
        <v>147</v>
      </c>
      <c r="C71" s="126" t="s">
        <v>249</v>
      </c>
      <c r="D71" s="210" t="s">
        <v>152</v>
      </c>
      <c r="E71" s="210"/>
      <c r="F71" s="210"/>
      <c r="G71" s="210"/>
      <c r="H71" s="210"/>
      <c r="I71" s="210"/>
      <c r="J71" s="210"/>
      <c r="K71" s="74"/>
      <c r="L71" s="74"/>
      <c r="M71" s="23">
        <v>82600</v>
      </c>
      <c r="N71" s="77">
        <f>+L71+M71+K71</f>
        <v>82600</v>
      </c>
      <c r="O71" s="78">
        <f>N71/$D$12</f>
        <v>700</v>
      </c>
    </row>
    <row r="72" spans="1:15" x14ac:dyDescent="0.25">
      <c r="A72" s="73">
        <v>4</v>
      </c>
      <c r="B72" s="124" t="s">
        <v>149</v>
      </c>
      <c r="C72" s="125" t="s">
        <v>172</v>
      </c>
      <c r="D72" s="210" t="s">
        <v>173</v>
      </c>
      <c r="E72" s="210"/>
      <c r="F72" s="210"/>
      <c r="G72" s="210"/>
      <c r="H72" s="210"/>
      <c r="I72" s="210"/>
      <c r="J72" s="210"/>
      <c r="K72" s="74"/>
      <c r="L72" s="74"/>
      <c r="M72" s="23">
        <v>94400</v>
      </c>
      <c r="N72" s="77">
        <f>+L72+M72+K72</f>
        <v>94400</v>
      </c>
      <c r="O72" s="78">
        <f>N72/$D$12</f>
        <v>800</v>
      </c>
    </row>
    <row r="73" spans="1:15" x14ac:dyDescent="0.25">
      <c r="A73" s="73">
        <v>5</v>
      </c>
      <c r="B73" s="124" t="s">
        <v>147</v>
      </c>
      <c r="C73" s="125" t="s">
        <v>208</v>
      </c>
      <c r="D73" s="210" t="s">
        <v>207</v>
      </c>
      <c r="E73" s="210"/>
      <c r="F73" s="210"/>
      <c r="G73" s="210"/>
      <c r="H73" s="210"/>
      <c r="I73" s="210"/>
      <c r="J73" s="210"/>
      <c r="K73" s="74">
        <v>82600</v>
      </c>
      <c r="L73" s="74"/>
      <c r="M73" s="74"/>
      <c r="N73" s="77">
        <f>+L73+M73+K73</f>
        <v>82600</v>
      </c>
      <c r="O73" s="78">
        <f>N73/$D$12</f>
        <v>700</v>
      </c>
    </row>
    <row r="74" spans="1:15" ht="25.5" x14ac:dyDescent="0.25">
      <c r="A74" s="73">
        <v>6</v>
      </c>
      <c r="B74" s="124" t="s">
        <v>148</v>
      </c>
      <c r="C74" s="127" t="s">
        <v>262</v>
      </c>
      <c r="D74" s="210" t="s">
        <v>129</v>
      </c>
      <c r="E74" s="210"/>
      <c r="F74" s="210"/>
      <c r="G74" s="210"/>
      <c r="H74" s="210"/>
      <c r="I74" s="210"/>
      <c r="J74" s="210"/>
      <c r="K74" s="74"/>
      <c r="L74" s="74"/>
      <c r="M74" s="74">
        <v>59000</v>
      </c>
      <c r="N74" s="77">
        <f>+L74+M74+K74</f>
        <v>59000</v>
      </c>
      <c r="O74" s="78">
        <f>N74/$D$12</f>
        <v>500</v>
      </c>
    </row>
    <row r="75" spans="1:15" ht="15.75" thickBot="1" x14ac:dyDescent="0.3">
      <c r="A75" s="211" t="s">
        <v>70</v>
      </c>
      <c r="B75" s="212"/>
      <c r="C75" s="212"/>
      <c r="D75" s="216"/>
      <c r="E75" s="216"/>
      <c r="F75" s="216"/>
      <c r="G75" s="216"/>
      <c r="H75" s="216"/>
      <c r="I75" s="217"/>
      <c r="J75" s="128" t="s">
        <v>17</v>
      </c>
      <c r="K75" s="75">
        <f>SUM(K69:K74)</f>
        <v>132600</v>
      </c>
      <c r="L75" s="75">
        <f>SUM(L69:L74)</f>
        <v>80000</v>
      </c>
      <c r="M75" s="75">
        <f>SUM(M69:M74)</f>
        <v>521360</v>
      </c>
      <c r="N75" s="75">
        <f>SUM(N69:N74)</f>
        <v>733960</v>
      </c>
      <c r="O75" s="75">
        <f>SUM(O69:O74)</f>
        <v>6220</v>
      </c>
    </row>
    <row r="76" spans="1:15" x14ac:dyDescent="0.25">
      <c r="A76" s="138" t="s">
        <v>268</v>
      </c>
      <c r="B76" s="5"/>
      <c r="F76" s="5"/>
      <c r="G76" s="5"/>
      <c r="H76" s="5"/>
      <c r="I76" s="5"/>
      <c r="J76" s="5"/>
      <c r="K76" s="5"/>
      <c r="L76" s="5"/>
      <c r="M76" s="5"/>
      <c r="N76" s="5"/>
      <c r="O76" s="5"/>
    </row>
    <row r="77" spans="1:15" x14ac:dyDescent="0.25">
      <c r="A77" s="5"/>
      <c r="B77" s="5"/>
      <c r="F77" s="5"/>
      <c r="G77" s="5"/>
      <c r="H77" s="5"/>
      <c r="I77" s="5"/>
      <c r="J77" s="5"/>
      <c r="K77" s="5"/>
      <c r="L77" s="5"/>
      <c r="M77" s="5"/>
      <c r="N77" s="5"/>
      <c r="O77" s="5"/>
    </row>
    <row r="78" spans="1:15" x14ac:dyDescent="0.25">
      <c r="A78" s="5"/>
      <c r="B78" s="5"/>
      <c r="F78" s="5"/>
      <c r="G78" s="5"/>
      <c r="H78" s="5"/>
      <c r="I78" s="5"/>
      <c r="J78" s="5"/>
      <c r="K78" s="5"/>
      <c r="L78" s="5"/>
      <c r="M78" s="5"/>
      <c r="N78" s="5"/>
      <c r="O78" s="5"/>
    </row>
    <row r="79" spans="1:15" x14ac:dyDescent="0.25">
      <c r="A79" s="198" t="s">
        <v>32</v>
      </c>
      <c r="B79" s="198"/>
      <c r="C79" s="198"/>
      <c r="D79" s="198"/>
      <c r="E79" s="198"/>
      <c r="F79" s="198"/>
      <c r="G79" s="198"/>
      <c r="H79" s="198"/>
      <c r="I79" s="198"/>
      <c r="J79" s="198"/>
      <c r="K79" s="198"/>
      <c r="L79" s="198"/>
      <c r="M79" s="198"/>
      <c r="N79" s="198"/>
      <c r="O79" s="198"/>
    </row>
    <row r="80" spans="1:15" x14ac:dyDescent="0.25">
      <c r="A80" s="199" t="s">
        <v>35</v>
      </c>
      <c r="B80" s="162" t="s">
        <v>50</v>
      </c>
      <c r="C80" s="214" t="s">
        <v>31</v>
      </c>
      <c r="D80" s="201" t="s">
        <v>39</v>
      </c>
      <c r="E80" s="202"/>
      <c r="F80" s="202"/>
      <c r="G80" s="202"/>
      <c r="H80" s="202"/>
      <c r="I80" s="202"/>
      <c r="J80" s="203"/>
      <c r="K80" s="208" t="s">
        <v>15</v>
      </c>
      <c r="L80" s="215"/>
      <c r="M80" s="209"/>
      <c r="N80" s="94" t="s">
        <v>15</v>
      </c>
      <c r="O80" s="98" t="s">
        <v>16</v>
      </c>
    </row>
    <row r="81" spans="1:16" x14ac:dyDescent="0.25">
      <c r="A81" s="200"/>
      <c r="B81" s="163"/>
      <c r="C81" s="214"/>
      <c r="D81" s="204"/>
      <c r="E81" s="205"/>
      <c r="F81" s="205"/>
      <c r="G81" s="205"/>
      <c r="H81" s="205"/>
      <c r="I81" s="205"/>
      <c r="J81" s="206"/>
      <c r="K81" s="95" t="s">
        <v>23</v>
      </c>
      <c r="L81" s="95" t="s">
        <v>24</v>
      </c>
      <c r="M81" s="95" t="s">
        <v>86</v>
      </c>
      <c r="N81" s="208" t="s">
        <v>22</v>
      </c>
      <c r="O81" s="209"/>
    </row>
    <row r="82" spans="1:16" x14ac:dyDescent="0.25">
      <c r="A82" s="21">
        <v>1</v>
      </c>
      <c r="B82" s="15" t="s">
        <v>148</v>
      </c>
      <c r="C82" s="76" t="s">
        <v>131</v>
      </c>
      <c r="D82" s="232" t="s">
        <v>132</v>
      </c>
      <c r="E82" s="233"/>
      <c r="F82" s="233"/>
      <c r="G82" s="233"/>
      <c r="H82" s="233"/>
      <c r="I82" s="233"/>
      <c r="J82" s="234"/>
      <c r="K82" s="74"/>
      <c r="L82" s="74">
        <v>50000</v>
      </c>
      <c r="M82" s="74">
        <v>50000</v>
      </c>
      <c r="N82" s="24">
        <f>+L82+M82+K82</f>
        <v>100000</v>
      </c>
      <c r="O82" s="25">
        <f>N82/$D$12</f>
        <v>847.45762711864404</v>
      </c>
    </row>
    <row r="83" spans="1:16" ht="15.75" thickBot="1" x14ac:dyDescent="0.3">
      <c r="A83" s="21">
        <v>2</v>
      </c>
      <c r="B83" s="15" t="s">
        <v>148</v>
      </c>
      <c r="C83" s="22" t="s">
        <v>130</v>
      </c>
      <c r="D83" s="232" t="s">
        <v>263</v>
      </c>
      <c r="E83" s="233"/>
      <c r="F83" s="233"/>
      <c r="G83" s="233"/>
      <c r="H83" s="233"/>
      <c r="I83" s="233"/>
      <c r="J83" s="234"/>
      <c r="K83" s="74"/>
      <c r="L83" s="74">
        <v>47200</v>
      </c>
      <c r="M83" s="74"/>
      <c r="N83" s="24">
        <f>+L83+M83+K83</f>
        <v>47200</v>
      </c>
      <c r="O83" s="25">
        <f>N83/$D$12</f>
        <v>400</v>
      </c>
    </row>
    <row r="84" spans="1:16" ht="15.75" thickBot="1" x14ac:dyDescent="0.3">
      <c r="A84" s="211" t="s">
        <v>70</v>
      </c>
      <c r="B84" s="212"/>
      <c r="C84" s="212"/>
      <c r="D84" s="212"/>
      <c r="E84" s="212"/>
      <c r="F84" s="212"/>
      <c r="G84" s="212"/>
      <c r="H84" s="212"/>
      <c r="I84" s="213"/>
      <c r="J84" s="41" t="s">
        <v>17</v>
      </c>
      <c r="K84" s="26">
        <f>SUM(K82:K82)</f>
        <v>0</v>
      </c>
      <c r="L84" s="26">
        <f>SUM(L82:L83)</f>
        <v>97200</v>
      </c>
      <c r="M84" s="26">
        <f>SUM(M82:M82)</f>
        <v>50000</v>
      </c>
      <c r="N84" s="26">
        <f>SUM(N82:N83)</f>
        <v>147200</v>
      </c>
      <c r="O84" s="26">
        <f>SUM(O82:O83)</f>
        <v>1247.457627118644</v>
      </c>
    </row>
    <row r="87" spans="1:16" x14ac:dyDescent="0.25">
      <c r="A87" s="198" t="s">
        <v>184</v>
      </c>
      <c r="B87" s="198"/>
      <c r="C87" s="198"/>
      <c r="D87" s="198"/>
      <c r="E87" s="198"/>
      <c r="F87" s="198"/>
      <c r="G87" s="198"/>
      <c r="H87" s="198"/>
      <c r="I87" s="198"/>
      <c r="J87" s="198"/>
      <c r="K87" s="198"/>
      <c r="L87" s="198"/>
      <c r="M87" s="198"/>
      <c r="N87" s="198"/>
      <c r="O87" s="198"/>
    </row>
    <row r="88" spans="1:16" x14ac:dyDescent="0.25">
      <c r="A88" s="199" t="s">
        <v>35</v>
      </c>
      <c r="B88" s="214" t="s">
        <v>50</v>
      </c>
      <c r="C88" s="214"/>
      <c r="D88" s="214"/>
      <c r="E88" s="214"/>
      <c r="F88" s="214"/>
      <c r="G88" s="214"/>
      <c r="H88" s="214"/>
      <c r="I88" s="214"/>
      <c r="J88" s="214"/>
      <c r="K88" s="215" t="s">
        <v>15</v>
      </c>
      <c r="L88" s="215"/>
      <c r="M88" s="209"/>
      <c r="N88" s="94" t="s">
        <v>15</v>
      </c>
      <c r="O88" s="98" t="s">
        <v>16</v>
      </c>
    </row>
    <row r="89" spans="1:16" x14ac:dyDescent="0.25">
      <c r="A89" s="200"/>
      <c r="B89" s="214"/>
      <c r="C89" s="214"/>
      <c r="D89" s="214"/>
      <c r="E89" s="214"/>
      <c r="F89" s="214"/>
      <c r="G89" s="214"/>
      <c r="H89" s="214"/>
      <c r="I89" s="214"/>
      <c r="J89" s="214"/>
      <c r="K89" s="62" t="s">
        <v>23</v>
      </c>
      <c r="L89" s="95" t="s">
        <v>24</v>
      </c>
      <c r="M89" s="95" t="s">
        <v>86</v>
      </c>
      <c r="N89" s="208" t="s">
        <v>22</v>
      </c>
      <c r="O89" s="209"/>
    </row>
    <row r="90" spans="1:16" x14ac:dyDescent="0.25">
      <c r="A90" s="21">
        <v>1</v>
      </c>
      <c r="B90" s="63" t="s">
        <v>148</v>
      </c>
      <c r="C90" s="64"/>
      <c r="D90" s="64"/>
      <c r="E90" s="64"/>
      <c r="F90" s="64"/>
      <c r="G90" s="64"/>
      <c r="H90" s="64"/>
      <c r="I90" s="64"/>
      <c r="J90" s="64"/>
      <c r="K90" s="23">
        <f>(K69+K61+K59/3+K57+K50+K49+K41+K39+L20*H20+L22*H22+L23*H23+L24*H24)*0.13</f>
        <v>649838.47499999998</v>
      </c>
      <c r="L90" s="23">
        <f>(L82+L83+L69+L61+L50+L49+L45/2+L20*I20+L22*I22+L23*I23+L24*I24)*0.13</f>
        <v>377049.179</v>
      </c>
      <c r="M90" s="23">
        <f>(M82+M69+M74+M61+M50+M49+M46/3+L20*J20+L22*J22+L23*J23+L24*J24)*0.13</f>
        <v>384480.94966666668</v>
      </c>
      <c r="N90" s="24">
        <f>K90+L90+M90</f>
        <v>1411368.6036666667</v>
      </c>
      <c r="O90" s="25">
        <f>N90/$D$12</f>
        <v>11960.750878531073</v>
      </c>
      <c r="P90" s="93"/>
    </row>
    <row r="91" spans="1:16" x14ac:dyDescent="0.25">
      <c r="A91" s="21">
        <v>2</v>
      </c>
      <c r="B91" s="63" t="s">
        <v>149</v>
      </c>
      <c r="C91" s="64"/>
      <c r="D91" s="64"/>
      <c r="E91" s="64"/>
      <c r="F91" s="64"/>
      <c r="G91" s="64"/>
      <c r="H91" s="64"/>
      <c r="I91" s="64"/>
      <c r="J91" s="64"/>
      <c r="K91" s="23">
        <f>(K62+K59/3+K40+L25*H25+L26*H26)*0.1</f>
        <v>109080</v>
      </c>
      <c r="L91" s="23">
        <f>(L44+L43/2+L25*I25+L26*I26)*0.1</f>
        <v>70751.25</v>
      </c>
      <c r="M91" s="23">
        <f>(M72+M70+M47+M46/3+L25*J25+L26*J26)*0.1</f>
        <v>119023.82666666666</v>
      </c>
      <c r="N91" s="24">
        <f t="shared" ref="N91:N92" si="16">K91+L91+M91</f>
        <v>298855.07666666666</v>
      </c>
      <c r="O91" s="25">
        <f>N91/$D$12</f>
        <v>2532.6701412429379</v>
      </c>
    </row>
    <row r="92" spans="1:16" ht="15.75" thickBot="1" x14ac:dyDescent="0.3">
      <c r="A92" s="21">
        <v>3</v>
      </c>
      <c r="B92" s="63" t="s">
        <v>147</v>
      </c>
      <c r="C92" s="64"/>
      <c r="D92" s="64"/>
      <c r="E92" s="64"/>
      <c r="F92" s="64"/>
      <c r="G92" s="64"/>
      <c r="H92" s="64"/>
      <c r="I92" s="64"/>
      <c r="J92" s="64"/>
      <c r="K92" s="23">
        <f>(K73+K58+K59/3+K60+L29*H29+L30*H30)*0.1</f>
        <v>148375</v>
      </c>
      <c r="L92" s="23">
        <f>(L45/2+L43/2+L42+L29*I29+L30*I30)*0.1</f>
        <v>140511.58000000002</v>
      </c>
      <c r="M92" s="23">
        <f>(M71+M48+M46/3+L29*J29+L30*J30)*0.1</f>
        <v>262845.82666666666</v>
      </c>
      <c r="N92" s="24">
        <f t="shared" si="16"/>
        <v>551732.40666666673</v>
      </c>
      <c r="O92" s="25">
        <f>N92/$D$12</f>
        <v>4675.6983615819217</v>
      </c>
    </row>
    <row r="93" spans="1:16" ht="15.75" thickBot="1" x14ac:dyDescent="0.3">
      <c r="A93" s="211" t="s">
        <v>70</v>
      </c>
      <c r="B93" s="212"/>
      <c r="C93" s="212"/>
      <c r="D93" s="212"/>
      <c r="E93" s="212"/>
      <c r="F93" s="212"/>
      <c r="G93" s="212"/>
      <c r="H93" s="212"/>
      <c r="I93" s="213"/>
      <c r="J93" s="41" t="s">
        <v>17</v>
      </c>
      <c r="K93" s="26">
        <f>SUM(K90:K92)</f>
        <v>907293.47499999998</v>
      </c>
      <c r="L93" s="26">
        <f>SUM(L90:L92)</f>
        <v>588312.00900000008</v>
      </c>
      <c r="M93" s="26">
        <f>SUM(M90:M92)</f>
        <v>766350.603</v>
      </c>
      <c r="N93" s="26">
        <f>SUM(N90:N92)</f>
        <v>2261956.0870000003</v>
      </c>
      <c r="O93" s="26">
        <f>SUM(O90:O92)</f>
        <v>19169.119381355933</v>
      </c>
    </row>
    <row r="94" spans="1:16" x14ac:dyDescent="0.25">
      <c r="A94" s="144" t="s">
        <v>214</v>
      </c>
      <c r="B94" s="144"/>
      <c r="C94" s="144"/>
      <c r="D94" s="144"/>
      <c r="E94" s="144"/>
      <c r="F94" s="144"/>
      <c r="G94" s="144"/>
      <c r="H94" s="144"/>
      <c r="I94" s="144"/>
      <c r="J94" s="144"/>
      <c r="K94" s="144"/>
      <c r="L94" s="144"/>
      <c r="M94" s="144"/>
      <c r="N94" s="144"/>
      <c r="O94" s="144"/>
    </row>
    <row r="95" spans="1:16" x14ac:dyDescent="0.25">
      <c r="A95" s="29"/>
      <c r="B95" s="29"/>
      <c r="C95" s="29"/>
      <c r="D95" s="29"/>
      <c r="E95" s="29"/>
      <c r="F95" s="29"/>
      <c r="G95" s="29"/>
      <c r="H95" s="29"/>
      <c r="I95" s="29"/>
      <c r="J95" s="29"/>
      <c r="K95" s="29"/>
      <c r="L95" s="29"/>
      <c r="M95" s="29"/>
      <c r="N95" s="29"/>
      <c r="O95" s="29"/>
    </row>
    <row r="96" spans="1:16" x14ac:dyDescent="0.25">
      <c r="A96" s="229" t="s">
        <v>82</v>
      </c>
      <c r="B96" s="230"/>
      <c r="C96" s="230"/>
      <c r="D96" s="230"/>
      <c r="E96" s="230"/>
      <c r="F96" s="230"/>
      <c r="G96" s="230"/>
      <c r="H96" s="230"/>
      <c r="I96" s="230"/>
      <c r="J96" s="230"/>
      <c r="K96" s="230"/>
      <c r="L96" s="230"/>
      <c r="M96" s="230"/>
      <c r="N96" s="230"/>
      <c r="O96" s="231"/>
    </row>
    <row r="97" spans="1:16" x14ac:dyDescent="0.25">
      <c r="A97" s="199" t="s">
        <v>35</v>
      </c>
      <c r="B97" s="214" t="s">
        <v>50</v>
      </c>
      <c r="C97" s="214"/>
      <c r="D97" s="214"/>
      <c r="E97" s="214"/>
      <c r="F97" s="214"/>
      <c r="G97" s="214"/>
      <c r="H97" s="214"/>
      <c r="I97" s="214"/>
      <c r="J97" s="214"/>
      <c r="K97" s="208" t="s">
        <v>15</v>
      </c>
      <c r="L97" s="215"/>
      <c r="M97" s="209"/>
      <c r="N97" s="94" t="s">
        <v>15</v>
      </c>
      <c r="O97" s="98" t="s">
        <v>16</v>
      </c>
    </row>
    <row r="98" spans="1:16" x14ac:dyDescent="0.25">
      <c r="A98" s="200"/>
      <c r="B98" s="214"/>
      <c r="C98" s="214"/>
      <c r="D98" s="214"/>
      <c r="E98" s="214"/>
      <c r="F98" s="214"/>
      <c r="G98" s="214"/>
      <c r="H98" s="214"/>
      <c r="I98" s="214"/>
      <c r="J98" s="214"/>
      <c r="K98" s="62" t="s">
        <v>23</v>
      </c>
      <c r="L98" s="95" t="s">
        <v>24</v>
      </c>
      <c r="M98" s="95" t="s">
        <v>86</v>
      </c>
      <c r="N98" s="208" t="s">
        <v>22</v>
      </c>
      <c r="O98" s="209"/>
    </row>
    <row r="99" spans="1:16" x14ac:dyDescent="0.25">
      <c r="A99" s="21">
        <v>1</v>
      </c>
      <c r="B99" s="63" t="s">
        <v>148</v>
      </c>
      <c r="C99" s="64"/>
      <c r="D99" s="64"/>
      <c r="E99" s="64"/>
      <c r="F99" s="64"/>
      <c r="G99" s="64"/>
      <c r="H99" s="64"/>
      <c r="I99" s="64"/>
      <c r="J99" s="64"/>
      <c r="K99" s="23">
        <f>K69+K61+K59/3+K57+K50+K49+K41+K39+L20*H20+L21*H21+L22*H22+L23*H23+L24*H24+K90</f>
        <v>6569295.9749999996</v>
      </c>
      <c r="L99" s="23">
        <f>L82+L83+L69+L61+L50+L49+L45/2+L20*I20+L21*I21+L22*I22+L23*I23+L24*I24+L90</f>
        <v>4198127.4790000003</v>
      </c>
      <c r="M99" s="23">
        <f>M82+M69+M74+M61+M50+M49+M46/3+L20*J20+L21*J21+L22*J22+L23*J23+L24*J24+M90</f>
        <v>4262726.7163333334</v>
      </c>
      <c r="N99" s="24">
        <f>K99+L99+M99</f>
        <v>15030150.170333333</v>
      </c>
      <c r="O99" s="25">
        <f>N99/$D$12</f>
        <v>127374.1539858757</v>
      </c>
    </row>
    <row r="100" spans="1:16" x14ac:dyDescent="0.25">
      <c r="A100" s="21">
        <v>2</v>
      </c>
      <c r="B100" s="63" t="s">
        <v>149</v>
      </c>
      <c r="C100" s="64"/>
      <c r="D100" s="64"/>
      <c r="E100" s="64"/>
      <c r="F100" s="64"/>
      <c r="G100" s="64"/>
      <c r="H100" s="64"/>
      <c r="I100" s="64"/>
      <c r="J100" s="64"/>
      <c r="K100" s="23">
        <f>K62+K59/3+K40+L25*H25+L27*H27+L26*H26+K91</f>
        <v>1953180</v>
      </c>
      <c r="L100" s="23">
        <f>L45/2+L44+L43/2+L25*I25+L26*I26+L91</f>
        <v>850904.55</v>
      </c>
      <c r="M100" s="23">
        <f>M72+M70+M47+M46/3+L25*J25+L26*J26+M91</f>
        <v>1309262.0933333333</v>
      </c>
      <c r="N100" s="24">
        <f>K100+L100+M100</f>
        <v>4113346.6433333331</v>
      </c>
      <c r="O100" s="25">
        <f>N100/$D$12</f>
        <v>34858.869858757062</v>
      </c>
    </row>
    <row r="101" spans="1:16" ht="15.75" thickBot="1" x14ac:dyDescent="0.3">
      <c r="A101" s="21">
        <v>3</v>
      </c>
      <c r="B101" s="63" t="s">
        <v>147</v>
      </c>
      <c r="C101" s="64"/>
      <c r="D101" s="64"/>
      <c r="E101" s="64"/>
      <c r="F101" s="64"/>
      <c r="G101" s="64"/>
      <c r="H101" s="64"/>
      <c r="I101" s="64"/>
      <c r="J101" s="64"/>
      <c r="K101" s="23">
        <f>K73+K58+K59/3+K60+L29*H29+L30*H30+K92</f>
        <v>1632125</v>
      </c>
      <c r="L101" s="23">
        <f>L43/2+L42+L29*I29+L30*I30+L92</f>
        <v>1472986.58</v>
      </c>
      <c r="M101" s="23">
        <f>M71+M48+M46/3+L29*J29+L30*J30+M92</f>
        <v>2891304.0933333333</v>
      </c>
      <c r="N101" s="24">
        <f>K101+L101+M101</f>
        <v>5996415.6733333338</v>
      </c>
      <c r="O101" s="25">
        <f>N101/$D$12</f>
        <v>50817.081977401132</v>
      </c>
    </row>
    <row r="102" spans="1:16" ht="15.75" thickBot="1" x14ac:dyDescent="0.3">
      <c r="A102" s="211" t="s">
        <v>70</v>
      </c>
      <c r="B102" s="212"/>
      <c r="C102" s="212"/>
      <c r="D102" s="212"/>
      <c r="E102" s="212"/>
      <c r="F102" s="212"/>
      <c r="G102" s="212"/>
      <c r="H102" s="212"/>
      <c r="I102" s="213"/>
      <c r="J102" s="41" t="s">
        <v>17</v>
      </c>
      <c r="K102" s="26">
        <f>SUM(K99:K101)</f>
        <v>10154600.975</v>
      </c>
      <c r="L102" s="26">
        <f>SUM(L99:L101)</f>
        <v>6522018.6090000002</v>
      </c>
      <c r="M102" s="26">
        <f>SUM(M99:M101)</f>
        <v>8463292.9030000009</v>
      </c>
      <c r="N102" s="26">
        <f>SUM(N99:N101)</f>
        <v>25139912.487000003</v>
      </c>
      <c r="O102" s="26">
        <f>SUM(O99:O101)</f>
        <v>213050.10582203389</v>
      </c>
    </row>
    <row r="103" spans="1:16" ht="48.75" customHeight="1" x14ac:dyDescent="0.25">
      <c r="A103" s="224" t="s">
        <v>83</v>
      </c>
      <c r="B103" s="224"/>
      <c r="C103" s="224"/>
      <c r="D103" s="224"/>
      <c r="E103" s="224"/>
      <c r="F103" s="224"/>
      <c r="G103" s="224"/>
      <c r="H103" s="224"/>
      <c r="I103" s="224"/>
      <c r="J103" s="224"/>
      <c r="K103" s="29"/>
      <c r="L103" s="30"/>
      <c r="M103" s="30"/>
      <c r="N103" s="30"/>
      <c r="O103" s="30"/>
    </row>
    <row r="104" spans="1:16" ht="30.95" customHeight="1" x14ac:dyDescent="0.25">
      <c r="A104" s="145" t="s">
        <v>215</v>
      </c>
      <c r="B104" s="145"/>
      <c r="C104" s="145"/>
      <c r="D104" s="145"/>
      <c r="E104" s="145"/>
      <c r="F104" s="145"/>
      <c r="G104" s="145"/>
      <c r="H104" s="145"/>
      <c r="I104" s="145"/>
      <c r="J104" s="145"/>
      <c r="K104" s="145"/>
      <c r="L104" s="145"/>
      <c r="M104" s="145"/>
      <c r="N104" s="145"/>
      <c r="O104" s="145"/>
    </row>
    <row r="105" spans="1:16" ht="15.75" customHeight="1" x14ac:dyDescent="0.25"/>
    <row r="106" spans="1:16" x14ac:dyDescent="0.25">
      <c r="A106" s="225" t="s">
        <v>33</v>
      </c>
      <c r="B106" s="226"/>
      <c r="C106" s="227"/>
      <c r="D106" s="31"/>
      <c r="E106" s="31"/>
      <c r="F106" s="31"/>
      <c r="G106" s="31"/>
      <c r="H106" s="31"/>
      <c r="I106" s="31"/>
      <c r="J106" s="31"/>
      <c r="K106" s="31"/>
    </row>
    <row r="107" spans="1:16" x14ac:dyDescent="0.25">
      <c r="A107" s="32"/>
      <c r="B107" s="33" t="s">
        <v>16</v>
      </c>
      <c r="C107" s="34" t="s">
        <v>36</v>
      </c>
    </row>
    <row r="108" spans="1:16" ht="62.1" customHeight="1" x14ac:dyDescent="0.25">
      <c r="A108" s="35" t="s">
        <v>5</v>
      </c>
      <c r="B108" s="36">
        <f>O32</f>
        <v>142313.13559322033</v>
      </c>
      <c r="C108" s="36">
        <f>IFERROR(N32/$N$116*100, 0)</f>
        <v>66.797965222367964</v>
      </c>
      <c r="E108" s="228" t="s">
        <v>104</v>
      </c>
      <c r="F108" s="228"/>
      <c r="G108" s="228"/>
      <c r="H108" s="228"/>
      <c r="I108" s="228"/>
      <c r="J108" s="228"/>
      <c r="K108" s="228"/>
      <c r="L108" s="228"/>
      <c r="M108" s="228"/>
      <c r="N108" s="228"/>
      <c r="O108" s="228"/>
      <c r="P108" s="40"/>
    </row>
    <row r="109" spans="1:16" ht="63" customHeight="1" x14ac:dyDescent="0.25">
      <c r="A109" s="35" t="s">
        <v>88</v>
      </c>
      <c r="B109" s="36">
        <f>O51</f>
        <v>13624.545762711865</v>
      </c>
      <c r="C109" s="36">
        <f>IFERROR(N51/$N$116*100,0)</f>
        <v>6.3949960081656982</v>
      </c>
      <c r="E109" s="228" t="s">
        <v>81</v>
      </c>
      <c r="F109" s="228"/>
      <c r="G109" s="228"/>
      <c r="H109" s="228"/>
      <c r="I109" s="228"/>
      <c r="J109" s="228"/>
      <c r="K109" s="228"/>
      <c r="L109" s="228"/>
      <c r="M109" s="228"/>
      <c r="N109" s="228"/>
      <c r="O109" s="228"/>
    </row>
    <row r="110" spans="1:16" ht="65.25" customHeight="1" x14ac:dyDescent="0.25">
      <c r="A110" s="35" t="s">
        <v>21</v>
      </c>
      <c r="B110" s="36">
        <f>O63</f>
        <v>30475.847457627122</v>
      </c>
      <c r="C110" s="36">
        <f>IFERROR(N63/$N$116*100,0)</f>
        <v>14.304544623453207</v>
      </c>
      <c r="E110" s="222" t="s">
        <v>106</v>
      </c>
      <c r="F110" s="222"/>
      <c r="G110" s="222"/>
      <c r="H110" s="222"/>
      <c r="I110" s="222"/>
      <c r="J110" s="222"/>
      <c r="K110" s="222"/>
      <c r="L110" s="222"/>
      <c r="M110" s="222"/>
      <c r="N110" s="222"/>
      <c r="O110" s="222"/>
    </row>
    <row r="111" spans="1:16" ht="43.5" customHeight="1" x14ac:dyDescent="0.25">
      <c r="A111" s="35" t="s">
        <v>103</v>
      </c>
      <c r="B111" s="36">
        <f>O75</f>
        <v>6220</v>
      </c>
      <c r="C111" s="36">
        <f>IFERROR(N75/$N$116*100, 0)</f>
        <v>2.9195010140927704</v>
      </c>
      <c r="E111" s="221" t="s">
        <v>49</v>
      </c>
      <c r="F111" s="221"/>
      <c r="G111" s="221"/>
      <c r="H111" s="221"/>
      <c r="I111" s="221"/>
      <c r="J111" s="221"/>
      <c r="K111" s="221"/>
      <c r="L111" s="221"/>
      <c r="M111" s="221"/>
      <c r="N111" s="221"/>
      <c r="O111" s="221"/>
    </row>
    <row r="112" spans="1:16" ht="43.5" customHeight="1" x14ac:dyDescent="0.25">
      <c r="A112" s="35" t="s">
        <v>32</v>
      </c>
      <c r="B112" s="36">
        <f>O84</f>
        <v>1247.457627118644</v>
      </c>
      <c r="C112" s="36">
        <f>IFERROR(N84/$N$116*100, 0)</f>
        <v>0.58552312016248265</v>
      </c>
    </row>
    <row r="113" spans="1:16" ht="55.5" customHeight="1" x14ac:dyDescent="0.25">
      <c r="A113" s="35" t="s">
        <v>51</v>
      </c>
      <c r="B113" s="36">
        <f>O93</f>
        <v>19169.119381355933</v>
      </c>
      <c r="C113" s="36">
        <f>IFERROR(N93/$N$116*100, 0)</f>
        <v>8.9974700117578834</v>
      </c>
      <c r="E113" s="222" t="s">
        <v>92</v>
      </c>
      <c r="F113" s="222"/>
      <c r="G113" s="222"/>
      <c r="H113" s="222"/>
      <c r="I113" s="222"/>
      <c r="J113" s="222"/>
      <c r="K113" s="222"/>
      <c r="L113" s="222"/>
      <c r="M113" s="222"/>
      <c r="N113" s="222"/>
      <c r="O113" s="222"/>
    </row>
    <row r="115" spans="1:16" ht="15.75" x14ac:dyDescent="0.25">
      <c r="A115" s="5"/>
      <c r="B115" s="5"/>
      <c r="D115" s="5"/>
      <c r="E115" s="5"/>
      <c r="F115" s="5"/>
      <c r="G115" s="5"/>
      <c r="H115" s="5"/>
      <c r="I115" s="5"/>
      <c r="J115" s="5"/>
      <c r="K115" s="5"/>
      <c r="L115" s="5"/>
      <c r="M115" s="5"/>
      <c r="N115" s="37" t="s">
        <v>15</v>
      </c>
      <c r="O115" s="37" t="s">
        <v>16</v>
      </c>
    </row>
    <row r="116" spans="1:16" ht="15.75" x14ac:dyDescent="0.25">
      <c r="A116" s="138"/>
      <c r="B116" s="5"/>
      <c r="C116" s="5"/>
      <c r="D116" s="5"/>
      <c r="E116" s="5"/>
      <c r="F116" s="5"/>
      <c r="G116" s="5"/>
      <c r="H116" s="5"/>
      <c r="I116" s="5"/>
      <c r="J116" s="5"/>
      <c r="K116" s="5"/>
      <c r="L116" s="5"/>
      <c r="M116" s="5"/>
      <c r="N116" s="65">
        <f>N32+N51+N63+N75+N84+N93</f>
        <v>25139912.487</v>
      </c>
      <c r="O116" s="65">
        <f>O32+O51+O63+O75+O84+O93</f>
        <v>213050.10582203392</v>
      </c>
    </row>
    <row r="120" spans="1:16" s="97" customFormat="1" ht="22.5" customHeight="1" x14ac:dyDescent="0.25">
      <c r="C120" s="96"/>
      <c r="D120" s="1"/>
      <c r="E120" s="1"/>
      <c r="F120" s="1"/>
      <c r="G120" s="39"/>
      <c r="H120" s="39"/>
      <c r="I120" s="39"/>
      <c r="J120" s="39"/>
      <c r="K120" s="39"/>
      <c r="L120" s="39"/>
      <c r="M120" s="39"/>
      <c r="P120" s="3"/>
    </row>
    <row r="121" spans="1:16" s="97" customFormat="1" ht="18.75" x14ac:dyDescent="0.25">
      <c r="C121" s="38"/>
      <c r="D121" s="2"/>
      <c r="E121" s="2"/>
      <c r="F121" s="2"/>
      <c r="G121" s="39"/>
      <c r="H121" s="39"/>
      <c r="I121" s="39"/>
      <c r="J121" s="39"/>
      <c r="K121" s="39"/>
      <c r="L121" s="39"/>
      <c r="M121" s="39"/>
      <c r="P121" s="3"/>
    </row>
    <row r="122" spans="1:16" s="97" customFormat="1" ht="21.75" customHeight="1" x14ac:dyDescent="0.25">
      <c r="C122" s="38"/>
      <c r="D122" s="2"/>
      <c r="E122" s="2"/>
      <c r="F122" s="2"/>
      <c r="G122" s="39"/>
      <c r="H122" s="39"/>
      <c r="I122" s="39"/>
      <c r="J122" s="39"/>
      <c r="K122" s="39"/>
      <c r="L122" s="39"/>
      <c r="M122" s="39"/>
      <c r="P122" s="3"/>
    </row>
    <row r="123" spans="1:16" s="97" customFormat="1" ht="18.75" x14ac:dyDescent="0.25">
      <c r="C123" s="38"/>
      <c r="D123" s="2"/>
      <c r="E123" s="2"/>
      <c r="F123" s="2"/>
      <c r="G123" s="39"/>
      <c r="H123" s="39"/>
      <c r="I123" s="39"/>
      <c r="J123" s="39"/>
      <c r="K123" s="39"/>
      <c r="L123" s="39"/>
      <c r="M123" s="39"/>
      <c r="P123" s="3"/>
    </row>
    <row r="124" spans="1:16" s="97" customFormat="1" x14ac:dyDescent="0.25">
      <c r="C124" s="220"/>
      <c r="D124" s="220"/>
      <c r="E124" s="220"/>
      <c r="F124" s="220"/>
      <c r="P124" s="3"/>
    </row>
    <row r="125" spans="1:16" s="97" customFormat="1" x14ac:dyDescent="0.25">
      <c r="C125" s="223"/>
      <c r="D125" s="223"/>
      <c r="E125" s="223"/>
      <c r="F125" s="223"/>
      <c r="P125" s="3"/>
    </row>
    <row r="126" spans="1:16" s="97" customFormat="1" x14ac:dyDescent="0.25">
      <c r="C126" s="220"/>
      <c r="D126" s="220"/>
      <c r="E126" s="220"/>
      <c r="F126" s="220"/>
      <c r="P126" s="3"/>
    </row>
    <row r="130" spans="3:16" s="97" customFormat="1" ht="18.75" x14ac:dyDescent="0.25">
      <c r="C130" s="96"/>
      <c r="D130" s="1"/>
      <c r="E130" s="1"/>
      <c r="F130" s="1"/>
      <c r="G130" s="39"/>
      <c r="H130" s="39"/>
      <c r="I130" s="39"/>
      <c r="J130" s="39"/>
      <c r="K130" s="39"/>
      <c r="L130" s="39"/>
      <c r="M130" s="39"/>
      <c r="P130" s="3"/>
    </row>
    <row r="131" spans="3:16" s="97" customFormat="1" ht="18.75" x14ac:dyDescent="0.25">
      <c r="C131" s="40"/>
      <c r="D131" s="2"/>
      <c r="E131" s="2"/>
      <c r="F131" s="2"/>
      <c r="G131" s="39"/>
      <c r="H131" s="39"/>
      <c r="I131" s="39"/>
      <c r="J131" s="39"/>
      <c r="K131" s="39"/>
      <c r="L131" s="39"/>
      <c r="M131" s="39"/>
      <c r="P131" s="3"/>
    </row>
    <row r="132" spans="3:16" s="97" customFormat="1" ht="18.75" x14ac:dyDescent="0.25">
      <c r="C132" s="40"/>
      <c r="D132" s="2"/>
      <c r="E132" s="2"/>
      <c r="F132" s="2"/>
      <c r="G132" s="39"/>
      <c r="H132" s="39"/>
      <c r="I132" s="39"/>
      <c r="J132" s="39"/>
      <c r="K132" s="39"/>
      <c r="L132" s="39"/>
      <c r="M132" s="39"/>
      <c r="P132" s="3"/>
    </row>
    <row r="133" spans="3:16" s="97" customFormat="1" ht="18.75" x14ac:dyDescent="0.25">
      <c r="C133" s="40"/>
      <c r="D133" s="2"/>
      <c r="E133" s="2"/>
      <c r="F133" s="2"/>
      <c r="G133" s="39"/>
      <c r="H133" s="39"/>
      <c r="I133" s="39"/>
      <c r="J133" s="39"/>
      <c r="K133" s="39"/>
      <c r="L133" s="39"/>
      <c r="M133" s="39"/>
      <c r="P133" s="3"/>
    </row>
    <row r="134" spans="3:16" s="97" customFormat="1" x14ac:dyDescent="0.25">
      <c r="C134" s="220"/>
      <c r="D134" s="220"/>
      <c r="E134" s="220"/>
      <c r="F134" s="220"/>
      <c r="P134" s="3"/>
    </row>
  </sheetData>
  <sheetProtection algorithmName="SHA-512" hashValue="7riUAje7evTQmewNJbUVVRg93Dg11j24Qm3aL8bDUzsUHheR0L/pT8M4YpZshWA1IHDqux3g4a6IOx1ls4PMeQ==" saltValue="Ux5hytV+L5+TzkohUm0tPw==" spinCount="100000" sheet="1" objects="1" scenarios="1" selectLockedCells="1" selectUnlockedCells="1"/>
  <mergeCells count="124">
    <mergeCell ref="D27:E27"/>
    <mergeCell ref="D28:E28"/>
    <mergeCell ref="D58:J58"/>
    <mergeCell ref="C134:F134"/>
    <mergeCell ref="E47:J47"/>
    <mergeCell ref="E111:O111"/>
    <mergeCell ref="E113:O113"/>
    <mergeCell ref="C124:F124"/>
    <mergeCell ref="C125:F125"/>
    <mergeCell ref="C126:F126"/>
    <mergeCell ref="A102:I102"/>
    <mergeCell ref="A103:J103"/>
    <mergeCell ref="A106:C106"/>
    <mergeCell ref="E108:O108"/>
    <mergeCell ref="E109:O109"/>
    <mergeCell ref="E110:O110"/>
    <mergeCell ref="A93:I93"/>
    <mergeCell ref="A96:O96"/>
    <mergeCell ref="A97:A98"/>
    <mergeCell ref="B97:J98"/>
    <mergeCell ref="K97:M97"/>
    <mergeCell ref="N98:O98"/>
    <mergeCell ref="D83:J83"/>
    <mergeCell ref="D82:J82"/>
    <mergeCell ref="A84:I84"/>
    <mergeCell ref="A87:O87"/>
    <mergeCell ref="A88:A89"/>
    <mergeCell ref="B88:J89"/>
    <mergeCell ref="K88:M88"/>
    <mergeCell ref="N89:O89"/>
    <mergeCell ref="A75:I75"/>
    <mergeCell ref="A79:O79"/>
    <mergeCell ref="A80:A81"/>
    <mergeCell ref="B80:B81"/>
    <mergeCell ref="C80:C81"/>
    <mergeCell ref="D80:J81"/>
    <mergeCell ref="K80:M80"/>
    <mergeCell ref="N81:O81"/>
    <mergeCell ref="D74:J74"/>
    <mergeCell ref="D70:J70"/>
    <mergeCell ref="D72:J72"/>
    <mergeCell ref="D73:J73"/>
    <mergeCell ref="D69:J69"/>
    <mergeCell ref="D71:J71"/>
    <mergeCell ref="A63:I63"/>
    <mergeCell ref="A66:O66"/>
    <mergeCell ref="A67:A68"/>
    <mergeCell ref="B67:B68"/>
    <mergeCell ref="C67:C68"/>
    <mergeCell ref="D67:J68"/>
    <mergeCell ref="K67:M67"/>
    <mergeCell ref="N68:O68"/>
    <mergeCell ref="D61:J61"/>
    <mergeCell ref="D62:J62"/>
    <mergeCell ref="A51:I51"/>
    <mergeCell ref="A54:O54"/>
    <mergeCell ref="A55:A56"/>
    <mergeCell ref="B55:B56"/>
    <mergeCell ref="C55:C56"/>
    <mergeCell ref="D55:J56"/>
    <mergeCell ref="K55:M55"/>
    <mergeCell ref="N56:O56"/>
    <mergeCell ref="K37:M37"/>
    <mergeCell ref="N38:O38"/>
    <mergeCell ref="E40:J40"/>
    <mergeCell ref="E41:J41"/>
    <mergeCell ref="E42:J42"/>
    <mergeCell ref="E43:J43"/>
    <mergeCell ref="E39:J39"/>
    <mergeCell ref="D57:J57"/>
    <mergeCell ref="D60:J60"/>
    <mergeCell ref="D59:J59"/>
    <mergeCell ref="C37:C38"/>
    <mergeCell ref="D37:D38"/>
    <mergeCell ref="E37:J38"/>
    <mergeCell ref="E46:J46"/>
    <mergeCell ref="E48:J48"/>
    <mergeCell ref="E44:J44"/>
    <mergeCell ref="E45:J45"/>
    <mergeCell ref="E49:J49"/>
    <mergeCell ref="E50:J50"/>
    <mergeCell ref="A1:O1"/>
    <mergeCell ref="A2:O2"/>
    <mergeCell ref="A4:O4"/>
    <mergeCell ref="A6:B6"/>
    <mergeCell ref="C6:O6"/>
    <mergeCell ref="A7:B7"/>
    <mergeCell ref="C7:O7"/>
    <mergeCell ref="A3:O3"/>
    <mergeCell ref="D20:E20"/>
    <mergeCell ref="A17:O17"/>
    <mergeCell ref="A18:A19"/>
    <mergeCell ref="B18:B19"/>
    <mergeCell ref="C18:C19"/>
    <mergeCell ref="D18:E19"/>
    <mergeCell ref="F18:G18"/>
    <mergeCell ref="H18:J18"/>
    <mergeCell ref="L18:M18"/>
    <mergeCell ref="N18:O18"/>
    <mergeCell ref="A14:O15"/>
    <mergeCell ref="A34:O34"/>
    <mergeCell ref="A52:O52"/>
    <mergeCell ref="A64:O64"/>
    <mergeCell ref="A94:O94"/>
    <mergeCell ref="A104:O104"/>
    <mergeCell ref="A8:B8"/>
    <mergeCell ref="C8:O8"/>
    <mergeCell ref="A9:B9"/>
    <mergeCell ref="C9:O9"/>
    <mergeCell ref="J11:O11"/>
    <mergeCell ref="J12:O12"/>
    <mergeCell ref="D22:E22"/>
    <mergeCell ref="D23:E23"/>
    <mergeCell ref="D24:E24"/>
    <mergeCell ref="D25:E25"/>
    <mergeCell ref="D26:E26"/>
    <mergeCell ref="D21:E21"/>
    <mergeCell ref="D29:E29"/>
    <mergeCell ref="D30:E30"/>
    <mergeCell ref="D31:E31"/>
    <mergeCell ref="A32:F32"/>
    <mergeCell ref="A36:O36"/>
    <mergeCell ref="A37:A38"/>
    <mergeCell ref="B37:B38"/>
  </mergeCells>
  <phoneticPr fontId="22" type="noConversion"/>
  <dataValidations disablePrompts="1" count="3">
    <dataValidation operator="lessThanOrEqual" allowBlank="1" showInputMessage="1" showErrorMessage="1" sqref="K20:K31" xr:uid="{28DD53B0-4F24-495A-B619-8FF8B75B22E3}"/>
    <dataValidation type="decimal" allowBlank="1" showInputMessage="1" showErrorMessage="1" sqref="H20:J31" xr:uid="{8C5CE89C-6934-480E-BAF6-3B2085BC8096}">
      <formula1>0</formula1>
      <formula2>12</formula2>
    </dataValidation>
    <dataValidation type="list" allowBlank="1" showInputMessage="1" showErrorMessage="1" sqref="D39:D50" xr:uid="{94C8A9B9-D07D-477A-824C-A8345853B999}">
      <formula1>TypeConf</formula1>
    </dataValidation>
  </dataValidations>
  <pageMargins left="0.7" right="0.7" top="0.75" bottom="0.75" header="0.3" footer="0.3"/>
  <pageSetup paperSize="9" scale="44" fitToHeight="0" orientation="landscape" horizontalDpi="300" verticalDpi="300" r:id="rId1"/>
  <headerFooter>
    <oddHeader>&amp;C
&amp;G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79"/>
  <sheetViews>
    <sheetView topLeftCell="A3" zoomScale="90" zoomScaleNormal="90" zoomScalePageLayoutView="90" workbookViewId="0">
      <selection activeCell="B8" sqref="B8"/>
    </sheetView>
  </sheetViews>
  <sheetFormatPr defaultColWidth="8.85546875" defaultRowHeight="12.75" x14ac:dyDescent="0.2"/>
  <cols>
    <col min="1" max="1" width="22.85546875" style="52" customWidth="1"/>
    <col min="2" max="2" width="86.7109375" style="52" customWidth="1"/>
    <col min="3" max="3" width="81.5703125" style="52" customWidth="1"/>
    <col min="4" max="243" width="9.140625" style="46"/>
    <col min="244" max="244" width="38.140625" style="46" customWidth="1"/>
    <col min="245" max="245" width="63.42578125" style="46" customWidth="1"/>
    <col min="246" max="246" width="66.140625" style="46" customWidth="1"/>
    <col min="247" max="499" width="9.140625" style="46"/>
    <col min="500" max="500" width="38.140625" style="46" customWidth="1"/>
    <col min="501" max="501" width="63.42578125" style="46" customWidth="1"/>
    <col min="502" max="502" width="66.140625" style="46" customWidth="1"/>
    <col min="503" max="755" width="9.140625" style="46"/>
    <col min="756" max="756" width="38.140625" style="46" customWidth="1"/>
    <col min="757" max="757" width="63.42578125" style="46" customWidth="1"/>
    <col min="758" max="758" width="66.140625" style="46" customWidth="1"/>
    <col min="759" max="1011" width="9.140625" style="46"/>
    <col min="1012" max="1012" width="38.140625" style="46" customWidth="1"/>
    <col min="1013" max="1013" width="63.42578125" style="46" customWidth="1"/>
    <col min="1014" max="1014" width="66.140625" style="46" customWidth="1"/>
    <col min="1015" max="1267" width="9.140625" style="46"/>
    <col min="1268" max="1268" width="38.140625" style="46" customWidth="1"/>
    <col min="1269" max="1269" width="63.42578125" style="46" customWidth="1"/>
    <col min="1270" max="1270" width="66.140625" style="46" customWidth="1"/>
    <col min="1271" max="1523" width="9.140625" style="46"/>
    <col min="1524" max="1524" width="38.140625" style="46" customWidth="1"/>
    <col min="1525" max="1525" width="63.42578125" style="46" customWidth="1"/>
    <col min="1526" max="1526" width="66.140625" style="46" customWidth="1"/>
    <col min="1527" max="1779" width="9.140625" style="46"/>
    <col min="1780" max="1780" width="38.140625" style="46" customWidth="1"/>
    <col min="1781" max="1781" width="63.42578125" style="46" customWidth="1"/>
    <col min="1782" max="1782" width="66.140625" style="46" customWidth="1"/>
    <col min="1783" max="2035" width="9.140625" style="46"/>
    <col min="2036" max="2036" width="38.140625" style="46" customWidth="1"/>
    <col min="2037" max="2037" width="63.42578125" style="46" customWidth="1"/>
    <col min="2038" max="2038" width="66.140625" style="46" customWidth="1"/>
    <col min="2039" max="2291" width="9.140625" style="46"/>
    <col min="2292" max="2292" width="38.140625" style="46" customWidth="1"/>
    <col min="2293" max="2293" width="63.42578125" style="46" customWidth="1"/>
    <col min="2294" max="2294" width="66.140625" style="46" customWidth="1"/>
    <col min="2295" max="2547" width="9.140625" style="46"/>
    <col min="2548" max="2548" width="38.140625" style="46" customWidth="1"/>
    <col min="2549" max="2549" width="63.42578125" style="46" customWidth="1"/>
    <col min="2550" max="2550" width="66.140625" style="46" customWidth="1"/>
    <col min="2551" max="2803" width="9.140625" style="46"/>
    <col min="2804" max="2804" width="38.140625" style="46" customWidth="1"/>
    <col min="2805" max="2805" width="63.42578125" style="46" customWidth="1"/>
    <col min="2806" max="2806" width="66.140625" style="46" customWidth="1"/>
    <col min="2807" max="3059" width="9.140625" style="46"/>
    <col min="3060" max="3060" width="38.140625" style="46" customWidth="1"/>
    <col min="3061" max="3061" width="63.42578125" style="46" customWidth="1"/>
    <col min="3062" max="3062" width="66.140625" style="46" customWidth="1"/>
    <col min="3063" max="3315" width="9.140625" style="46"/>
    <col min="3316" max="3316" width="38.140625" style="46" customWidth="1"/>
    <col min="3317" max="3317" width="63.42578125" style="46" customWidth="1"/>
    <col min="3318" max="3318" width="66.140625" style="46" customWidth="1"/>
    <col min="3319" max="3571" width="9.140625" style="46"/>
    <col min="3572" max="3572" width="38.140625" style="46" customWidth="1"/>
    <col min="3573" max="3573" width="63.42578125" style="46" customWidth="1"/>
    <col min="3574" max="3574" width="66.140625" style="46" customWidth="1"/>
    <col min="3575" max="3827" width="9.140625" style="46"/>
    <col min="3828" max="3828" width="38.140625" style="46" customWidth="1"/>
    <col min="3829" max="3829" width="63.42578125" style="46" customWidth="1"/>
    <col min="3830" max="3830" width="66.140625" style="46" customWidth="1"/>
    <col min="3831" max="4083" width="9.140625" style="46"/>
    <col min="4084" max="4084" width="38.140625" style="46" customWidth="1"/>
    <col min="4085" max="4085" width="63.42578125" style="46" customWidth="1"/>
    <col min="4086" max="4086" width="66.140625" style="46" customWidth="1"/>
    <col min="4087" max="4339" width="9.140625" style="46"/>
    <col min="4340" max="4340" width="38.140625" style="46" customWidth="1"/>
    <col min="4341" max="4341" width="63.42578125" style="46" customWidth="1"/>
    <col min="4342" max="4342" width="66.140625" style="46" customWidth="1"/>
    <col min="4343" max="4595" width="9.140625" style="46"/>
    <col min="4596" max="4596" width="38.140625" style="46" customWidth="1"/>
    <col min="4597" max="4597" width="63.42578125" style="46" customWidth="1"/>
    <col min="4598" max="4598" width="66.140625" style="46" customWidth="1"/>
    <col min="4599" max="4851" width="9.140625" style="46"/>
    <col min="4852" max="4852" width="38.140625" style="46" customWidth="1"/>
    <col min="4853" max="4853" width="63.42578125" style="46" customWidth="1"/>
    <col min="4854" max="4854" width="66.140625" style="46" customWidth="1"/>
    <col min="4855" max="5107" width="9.140625" style="46"/>
    <col min="5108" max="5108" width="38.140625" style="46" customWidth="1"/>
    <col min="5109" max="5109" width="63.42578125" style="46" customWidth="1"/>
    <col min="5110" max="5110" width="66.140625" style="46" customWidth="1"/>
    <col min="5111" max="5363" width="9.140625" style="46"/>
    <col min="5364" max="5364" width="38.140625" style="46" customWidth="1"/>
    <col min="5365" max="5365" width="63.42578125" style="46" customWidth="1"/>
    <col min="5366" max="5366" width="66.140625" style="46" customWidth="1"/>
    <col min="5367" max="5619" width="9.140625" style="46"/>
    <col min="5620" max="5620" width="38.140625" style="46" customWidth="1"/>
    <col min="5621" max="5621" width="63.42578125" style="46" customWidth="1"/>
    <col min="5622" max="5622" width="66.140625" style="46" customWidth="1"/>
    <col min="5623" max="5875" width="9.140625" style="46"/>
    <col min="5876" max="5876" width="38.140625" style="46" customWidth="1"/>
    <col min="5877" max="5877" width="63.42578125" style="46" customWidth="1"/>
    <col min="5878" max="5878" width="66.140625" style="46" customWidth="1"/>
    <col min="5879" max="6131" width="9.140625" style="46"/>
    <col min="6132" max="6132" width="38.140625" style="46" customWidth="1"/>
    <col min="6133" max="6133" width="63.42578125" style="46" customWidth="1"/>
    <col min="6134" max="6134" width="66.140625" style="46" customWidth="1"/>
    <col min="6135" max="6387" width="9.140625" style="46"/>
    <col min="6388" max="6388" width="38.140625" style="46" customWidth="1"/>
    <col min="6389" max="6389" width="63.42578125" style="46" customWidth="1"/>
    <col min="6390" max="6390" width="66.140625" style="46" customWidth="1"/>
    <col min="6391" max="6643" width="9.140625" style="46"/>
    <col min="6644" max="6644" width="38.140625" style="46" customWidth="1"/>
    <col min="6645" max="6645" width="63.42578125" style="46" customWidth="1"/>
    <col min="6646" max="6646" width="66.140625" style="46" customWidth="1"/>
    <col min="6647" max="6899" width="9.140625" style="46"/>
    <col min="6900" max="6900" width="38.140625" style="46" customWidth="1"/>
    <col min="6901" max="6901" width="63.42578125" style="46" customWidth="1"/>
    <col min="6902" max="6902" width="66.140625" style="46" customWidth="1"/>
    <col min="6903" max="7155" width="9.140625" style="46"/>
    <col min="7156" max="7156" width="38.140625" style="46" customWidth="1"/>
    <col min="7157" max="7157" width="63.42578125" style="46" customWidth="1"/>
    <col min="7158" max="7158" width="66.140625" style="46" customWidth="1"/>
    <col min="7159" max="7411" width="9.140625" style="46"/>
    <col min="7412" max="7412" width="38.140625" style="46" customWidth="1"/>
    <col min="7413" max="7413" width="63.42578125" style="46" customWidth="1"/>
    <col min="7414" max="7414" width="66.140625" style="46" customWidth="1"/>
    <col min="7415" max="7667" width="9.140625" style="46"/>
    <col min="7668" max="7668" width="38.140625" style="46" customWidth="1"/>
    <col min="7669" max="7669" width="63.42578125" style="46" customWidth="1"/>
    <col min="7670" max="7670" width="66.140625" style="46" customWidth="1"/>
    <col min="7671" max="7923" width="9.140625" style="46"/>
    <col min="7924" max="7924" width="38.140625" style="46" customWidth="1"/>
    <col min="7925" max="7925" width="63.42578125" style="46" customWidth="1"/>
    <col min="7926" max="7926" width="66.140625" style="46" customWidth="1"/>
    <col min="7927" max="8179" width="9.140625" style="46"/>
    <col min="8180" max="8180" width="38.140625" style="46" customWidth="1"/>
    <col min="8181" max="8181" width="63.42578125" style="46" customWidth="1"/>
    <col min="8182" max="8182" width="66.140625" style="46" customWidth="1"/>
    <col min="8183" max="8435" width="9.140625" style="46"/>
    <col min="8436" max="8436" width="38.140625" style="46" customWidth="1"/>
    <col min="8437" max="8437" width="63.42578125" style="46" customWidth="1"/>
    <col min="8438" max="8438" width="66.140625" style="46" customWidth="1"/>
    <col min="8439" max="8691" width="9.140625" style="46"/>
    <col min="8692" max="8692" width="38.140625" style="46" customWidth="1"/>
    <col min="8693" max="8693" width="63.42578125" style="46" customWidth="1"/>
    <col min="8694" max="8694" width="66.140625" style="46" customWidth="1"/>
    <col min="8695" max="8947" width="9.140625" style="46"/>
    <col min="8948" max="8948" width="38.140625" style="46" customWidth="1"/>
    <col min="8949" max="8949" width="63.42578125" style="46" customWidth="1"/>
    <col min="8950" max="8950" width="66.140625" style="46" customWidth="1"/>
    <col min="8951" max="9203" width="9.140625" style="46"/>
    <col min="9204" max="9204" width="38.140625" style="46" customWidth="1"/>
    <col min="9205" max="9205" width="63.42578125" style="46" customWidth="1"/>
    <col min="9206" max="9206" width="66.140625" style="46" customWidth="1"/>
    <col min="9207" max="9459" width="9.140625" style="46"/>
    <col min="9460" max="9460" width="38.140625" style="46" customWidth="1"/>
    <col min="9461" max="9461" width="63.42578125" style="46" customWidth="1"/>
    <col min="9462" max="9462" width="66.140625" style="46" customWidth="1"/>
    <col min="9463" max="9715" width="9.140625" style="46"/>
    <col min="9716" max="9716" width="38.140625" style="46" customWidth="1"/>
    <col min="9717" max="9717" width="63.42578125" style="46" customWidth="1"/>
    <col min="9718" max="9718" width="66.140625" style="46" customWidth="1"/>
    <col min="9719" max="9971" width="9.140625" style="46"/>
    <col min="9972" max="9972" width="38.140625" style="46" customWidth="1"/>
    <col min="9973" max="9973" width="63.42578125" style="46" customWidth="1"/>
    <col min="9974" max="9974" width="66.140625" style="46" customWidth="1"/>
    <col min="9975" max="10227" width="9.140625" style="46"/>
    <col min="10228" max="10228" width="38.140625" style="46" customWidth="1"/>
    <col min="10229" max="10229" width="63.42578125" style="46" customWidth="1"/>
    <col min="10230" max="10230" width="66.140625" style="46" customWidth="1"/>
    <col min="10231" max="10483" width="9.140625" style="46"/>
    <col min="10484" max="10484" width="38.140625" style="46" customWidth="1"/>
    <col min="10485" max="10485" width="63.42578125" style="46" customWidth="1"/>
    <col min="10486" max="10486" width="66.140625" style="46" customWidth="1"/>
    <col min="10487" max="10739" width="9.140625" style="46"/>
    <col min="10740" max="10740" width="38.140625" style="46" customWidth="1"/>
    <col min="10741" max="10741" width="63.42578125" style="46" customWidth="1"/>
    <col min="10742" max="10742" width="66.140625" style="46" customWidth="1"/>
    <col min="10743" max="10995" width="9.140625" style="46"/>
    <col min="10996" max="10996" width="38.140625" style="46" customWidth="1"/>
    <col min="10997" max="10997" width="63.42578125" style="46" customWidth="1"/>
    <col min="10998" max="10998" width="66.140625" style="46" customWidth="1"/>
    <col min="10999" max="11251" width="9.140625" style="46"/>
    <col min="11252" max="11252" width="38.140625" style="46" customWidth="1"/>
    <col min="11253" max="11253" width="63.42578125" style="46" customWidth="1"/>
    <col min="11254" max="11254" width="66.140625" style="46" customWidth="1"/>
    <col min="11255" max="11507" width="9.140625" style="46"/>
    <col min="11508" max="11508" width="38.140625" style="46" customWidth="1"/>
    <col min="11509" max="11509" width="63.42578125" style="46" customWidth="1"/>
    <col min="11510" max="11510" width="66.140625" style="46" customWidth="1"/>
    <col min="11511" max="11763" width="9.140625" style="46"/>
    <col min="11764" max="11764" width="38.140625" style="46" customWidth="1"/>
    <col min="11765" max="11765" width="63.42578125" style="46" customWidth="1"/>
    <col min="11766" max="11766" width="66.140625" style="46" customWidth="1"/>
    <col min="11767" max="12019" width="9.140625" style="46"/>
    <col min="12020" max="12020" width="38.140625" style="46" customWidth="1"/>
    <col min="12021" max="12021" width="63.42578125" style="46" customWidth="1"/>
    <col min="12022" max="12022" width="66.140625" style="46" customWidth="1"/>
    <col min="12023" max="12275" width="9.140625" style="46"/>
    <col min="12276" max="12276" width="38.140625" style="46" customWidth="1"/>
    <col min="12277" max="12277" width="63.42578125" style="46" customWidth="1"/>
    <col min="12278" max="12278" width="66.140625" style="46" customWidth="1"/>
    <col min="12279" max="12531" width="9.140625" style="46"/>
    <col min="12532" max="12532" width="38.140625" style="46" customWidth="1"/>
    <col min="12533" max="12533" width="63.42578125" style="46" customWidth="1"/>
    <col min="12534" max="12534" width="66.140625" style="46" customWidth="1"/>
    <col min="12535" max="12787" width="9.140625" style="46"/>
    <col min="12788" max="12788" width="38.140625" style="46" customWidth="1"/>
    <col min="12789" max="12789" width="63.42578125" style="46" customWidth="1"/>
    <col min="12790" max="12790" width="66.140625" style="46" customWidth="1"/>
    <col min="12791" max="13043" width="9.140625" style="46"/>
    <col min="13044" max="13044" width="38.140625" style="46" customWidth="1"/>
    <col min="13045" max="13045" width="63.42578125" style="46" customWidth="1"/>
    <col min="13046" max="13046" width="66.140625" style="46" customWidth="1"/>
    <col min="13047" max="13299" width="9.140625" style="46"/>
    <col min="13300" max="13300" width="38.140625" style="46" customWidth="1"/>
    <col min="13301" max="13301" width="63.42578125" style="46" customWidth="1"/>
    <col min="13302" max="13302" width="66.140625" style="46" customWidth="1"/>
    <col min="13303" max="13555" width="9.140625" style="46"/>
    <col min="13556" max="13556" width="38.140625" style="46" customWidth="1"/>
    <col min="13557" max="13557" width="63.42578125" style="46" customWidth="1"/>
    <col min="13558" max="13558" width="66.140625" style="46" customWidth="1"/>
    <col min="13559" max="13811" width="9.140625" style="46"/>
    <col min="13812" max="13812" width="38.140625" style="46" customWidth="1"/>
    <col min="13813" max="13813" width="63.42578125" style="46" customWidth="1"/>
    <col min="13814" max="13814" width="66.140625" style="46" customWidth="1"/>
    <col min="13815" max="14067" width="9.140625" style="46"/>
    <col min="14068" max="14068" width="38.140625" style="46" customWidth="1"/>
    <col min="14069" max="14069" width="63.42578125" style="46" customWidth="1"/>
    <col min="14070" max="14070" width="66.140625" style="46" customWidth="1"/>
    <col min="14071" max="14323" width="9.140625" style="46"/>
    <col min="14324" max="14324" width="38.140625" style="46" customWidth="1"/>
    <col min="14325" max="14325" width="63.42578125" style="46" customWidth="1"/>
    <col min="14326" max="14326" width="66.140625" style="46" customWidth="1"/>
    <col min="14327" max="14579" width="9.140625" style="46"/>
    <col min="14580" max="14580" width="38.140625" style="46" customWidth="1"/>
    <col min="14581" max="14581" width="63.42578125" style="46" customWidth="1"/>
    <col min="14582" max="14582" width="66.140625" style="46" customWidth="1"/>
    <col min="14583" max="14835" width="9.140625" style="46"/>
    <col min="14836" max="14836" width="38.140625" style="46" customWidth="1"/>
    <col min="14837" max="14837" width="63.42578125" style="46" customWidth="1"/>
    <col min="14838" max="14838" width="66.140625" style="46" customWidth="1"/>
    <col min="14839" max="15091" width="9.140625" style="46"/>
    <col min="15092" max="15092" width="38.140625" style="46" customWidth="1"/>
    <col min="15093" max="15093" width="63.42578125" style="46" customWidth="1"/>
    <col min="15094" max="15094" width="66.140625" style="46" customWidth="1"/>
    <col min="15095" max="15347" width="9.140625" style="46"/>
    <col min="15348" max="15348" width="38.140625" style="46" customWidth="1"/>
    <col min="15349" max="15349" width="63.42578125" style="46" customWidth="1"/>
    <col min="15350" max="15350" width="66.140625" style="46" customWidth="1"/>
    <col min="15351" max="15603" width="9.140625" style="46"/>
    <col min="15604" max="15604" width="38.140625" style="46" customWidth="1"/>
    <col min="15605" max="15605" width="63.42578125" style="46" customWidth="1"/>
    <col min="15606" max="15606" width="66.140625" style="46" customWidth="1"/>
    <col min="15607" max="15859" width="9.140625" style="46"/>
    <col min="15860" max="15860" width="38.140625" style="46" customWidth="1"/>
    <col min="15861" max="15861" width="63.42578125" style="46" customWidth="1"/>
    <col min="15862" max="15862" width="66.140625" style="46" customWidth="1"/>
    <col min="15863" max="16115" width="9.140625" style="46"/>
    <col min="16116" max="16116" width="38.140625" style="46" customWidth="1"/>
    <col min="16117" max="16117" width="63.42578125" style="46" customWidth="1"/>
    <col min="16118" max="16118" width="66.140625" style="46" customWidth="1"/>
    <col min="16119" max="16372" width="9.140625" style="46"/>
    <col min="16373" max="16384" width="9.140625" style="46" customWidth="1"/>
  </cols>
  <sheetData>
    <row r="1" spans="1:3" hidden="1" x14ac:dyDescent="0.2">
      <c r="A1" s="241" t="s">
        <v>198</v>
      </c>
      <c r="B1" s="241"/>
      <c r="C1" s="241"/>
    </row>
    <row r="2" spans="1:3" ht="33.950000000000003" hidden="1" customHeight="1" x14ac:dyDescent="0.2">
      <c r="A2" s="242"/>
      <c r="B2" s="242"/>
      <c r="C2" s="242"/>
    </row>
    <row r="3" spans="1:3" ht="67.5" customHeight="1" x14ac:dyDescent="0.2">
      <c r="A3" s="129" t="s">
        <v>217</v>
      </c>
      <c r="B3" s="44" t="s">
        <v>28</v>
      </c>
      <c r="C3" s="45" t="s">
        <v>29</v>
      </c>
    </row>
    <row r="4" spans="1:3" ht="38.25" customHeight="1" x14ac:dyDescent="0.2">
      <c r="A4" s="100"/>
      <c r="B4" s="43" t="s">
        <v>76</v>
      </c>
      <c r="C4" s="43" t="s">
        <v>30</v>
      </c>
    </row>
    <row r="5" spans="1:3" ht="30" customHeight="1" x14ac:dyDescent="0.2">
      <c r="A5" s="246" t="s">
        <v>5</v>
      </c>
      <c r="B5" s="247"/>
      <c r="C5" s="247"/>
    </row>
    <row r="6" spans="1:3" ht="56.45" customHeight="1" x14ac:dyDescent="0.2">
      <c r="A6" s="21" t="s">
        <v>1</v>
      </c>
      <c r="B6" s="130" t="s">
        <v>312</v>
      </c>
      <c r="C6" s="130" t="s">
        <v>275</v>
      </c>
    </row>
    <row r="7" spans="1:3" ht="51" x14ac:dyDescent="0.2">
      <c r="A7" s="131" t="s">
        <v>1</v>
      </c>
      <c r="B7" s="130" t="s">
        <v>311</v>
      </c>
      <c r="C7" s="130" t="s">
        <v>278</v>
      </c>
    </row>
    <row r="8" spans="1:3" ht="51.6" customHeight="1" x14ac:dyDescent="0.2">
      <c r="A8" s="21" t="s">
        <v>11</v>
      </c>
      <c r="B8" s="130" t="s">
        <v>310</v>
      </c>
      <c r="C8" s="130" t="s">
        <v>218</v>
      </c>
    </row>
    <row r="9" spans="1:3" ht="41.45" customHeight="1" x14ac:dyDescent="0.2">
      <c r="A9" s="21" t="s">
        <v>12</v>
      </c>
      <c r="B9" s="130" t="s">
        <v>281</v>
      </c>
      <c r="C9" s="130" t="s">
        <v>219</v>
      </c>
    </row>
    <row r="10" spans="1:3" ht="51.95" customHeight="1" x14ac:dyDescent="0.2">
      <c r="A10" s="21" t="s">
        <v>13</v>
      </c>
      <c r="B10" s="130" t="s">
        <v>282</v>
      </c>
      <c r="C10" s="130" t="s">
        <v>220</v>
      </c>
    </row>
    <row r="11" spans="1:3" ht="69.599999999999994" customHeight="1" x14ac:dyDescent="0.2">
      <c r="A11" s="21" t="s">
        <v>14</v>
      </c>
      <c r="B11" s="130" t="s">
        <v>283</v>
      </c>
      <c r="C11" s="132" t="s">
        <v>221</v>
      </c>
    </row>
    <row r="12" spans="1:3" ht="91.5" customHeight="1" x14ac:dyDescent="0.2">
      <c r="A12" s="133" t="s">
        <v>112</v>
      </c>
      <c r="B12" s="130" t="s">
        <v>284</v>
      </c>
      <c r="C12" s="130" t="s">
        <v>222</v>
      </c>
    </row>
    <row r="13" spans="1:3" ht="77.45" customHeight="1" x14ac:dyDescent="0.2">
      <c r="A13" s="133" t="s">
        <v>114</v>
      </c>
      <c r="B13" s="130" t="s">
        <v>285</v>
      </c>
      <c r="C13" s="130" t="s">
        <v>223</v>
      </c>
    </row>
    <row r="14" spans="1:3" s="67" customFormat="1" ht="63.95" customHeight="1" x14ac:dyDescent="0.2">
      <c r="A14" s="133" t="s">
        <v>115</v>
      </c>
      <c r="B14" s="132" t="s">
        <v>286</v>
      </c>
      <c r="C14" s="132" t="s">
        <v>224</v>
      </c>
    </row>
    <row r="15" spans="1:3" s="67" customFormat="1" ht="41.1" customHeight="1" x14ac:dyDescent="0.2">
      <c r="A15" s="133" t="s">
        <v>118</v>
      </c>
      <c r="B15" s="132" t="s">
        <v>313</v>
      </c>
      <c r="C15" s="132" t="s">
        <v>225</v>
      </c>
    </row>
    <row r="16" spans="1:3" s="67" customFormat="1" ht="92.45" customHeight="1" x14ac:dyDescent="0.2">
      <c r="A16" s="238" t="s">
        <v>226</v>
      </c>
      <c r="B16" s="239"/>
      <c r="C16" s="239"/>
    </row>
    <row r="17" spans="1:3" ht="30" customHeight="1" x14ac:dyDescent="0.2">
      <c r="A17" s="246" t="s">
        <v>90</v>
      </c>
      <c r="B17" s="247"/>
      <c r="C17" s="247"/>
    </row>
    <row r="18" spans="1:3" ht="132.6" customHeight="1" x14ac:dyDescent="0.2">
      <c r="A18" s="132" t="s">
        <v>199</v>
      </c>
      <c r="B18" s="130" t="s">
        <v>287</v>
      </c>
      <c r="C18" s="130" t="s">
        <v>279</v>
      </c>
    </row>
    <row r="19" spans="1:3" ht="138.6" customHeight="1" x14ac:dyDescent="0.2">
      <c r="A19" s="132" t="s">
        <v>185</v>
      </c>
      <c r="B19" s="130" t="s">
        <v>288</v>
      </c>
      <c r="C19" s="130" t="s">
        <v>280</v>
      </c>
    </row>
    <row r="20" spans="1:3" ht="93.95" customHeight="1" x14ac:dyDescent="0.2">
      <c r="A20" s="66" t="s">
        <v>165</v>
      </c>
      <c r="B20" s="130" t="s">
        <v>289</v>
      </c>
      <c r="C20" s="130" t="s">
        <v>227</v>
      </c>
    </row>
    <row r="21" spans="1:3" ht="119.45" customHeight="1" x14ac:dyDescent="0.2">
      <c r="A21" s="66" t="s">
        <v>186</v>
      </c>
      <c r="B21" s="130" t="s">
        <v>290</v>
      </c>
      <c r="C21" s="130" t="s">
        <v>229</v>
      </c>
    </row>
    <row r="22" spans="1:3" ht="104.1" customHeight="1" x14ac:dyDescent="0.2">
      <c r="A22" s="66" t="s">
        <v>125</v>
      </c>
      <c r="B22" s="48" t="s">
        <v>314</v>
      </c>
      <c r="C22" s="48" t="s">
        <v>230</v>
      </c>
    </row>
    <row r="23" spans="1:3" ht="57.6" customHeight="1" x14ac:dyDescent="0.2">
      <c r="A23" s="66" t="s">
        <v>228</v>
      </c>
      <c r="B23" s="48" t="s">
        <v>316</v>
      </c>
      <c r="C23" s="48" t="s">
        <v>231</v>
      </c>
    </row>
    <row r="24" spans="1:3" ht="92.1" customHeight="1" x14ac:dyDescent="0.2">
      <c r="A24" s="66" t="s">
        <v>161</v>
      </c>
      <c r="B24" s="130" t="s">
        <v>291</v>
      </c>
      <c r="C24" s="130" t="s">
        <v>292</v>
      </c>
    </row>
    <row r="25" spans="1:3" ht="119.45" customHeight="1" x14ac:dyDescent="0.2">
      <c r="A25" s="66" t="s">
        <v>160</v>
      </c>
      <c r="B25" s="48" t="s">
        <v>293</v>
      </c>
      <c r="C25" s="130" t="s">
        <v>233</v>
      </c>
    </row>
    <row r="26" spans="1:3" ht="174.6" customHeight="1" x14ac:dyDescent="0.2">
      <c r="A26" s="66" t="s">
        <v>200</v>
      </c>
      <c r="B26" s="130" t="s">
        <v>294</v>
      </c>
      <c r="C26" s="130" t="s">
        <v>295</v>
      </c>
    </row>
    <row r="27" spans="1:3" ht="130.5" customHeight="1" x14ac:dyDescent="0.2">
      <c r="A27" s="66" t="s">
        <v>228</v>
      </c>
      <c r="B27" s="48" t="s">
        <v>315</v>
      </c>
      <c r="C27" s="48" t="s">
        <v>234</v>
      </c>
    </row>
    <row r="28" spans="1:3" ht="92.1" customHeight="1" x14ac:dyDescent="0.2">
      <c r="A28" s="66" t="s">
        <v>162</v>
      </c>
      <c r="B28" s="48" t="s">
        <v>235</v>
      </c>
      <c r="C28" s="48" t="s">
        <v>277</v>
      </c>
    </row>
    <row r="29" spans="1:3" ht="92.1" customHeight="1" x14ac:dyDescent="0.2">
      <c r="A29" s="66" t="s">
        <v>153</v>
      </c>
      <c r="B29" s="48" t="s">
        <v>236</v>
      </c>
      <c r="C29" s="48" t="s">
        <v>195</v>
      </c>
    </row>
    <row r="30" spans="1:3" ht="153" customHeight="1" x14ac:dyDescent="0.2">
      <c r="A30" s="238" t="s">
        <v>237</v>
      </c>
      <c r="B30" s="239"/>
      <c r="C30" s="239"/>
    </row>
    <row r="31" spans="1:3" ht="30" customHeight="1" x14ac:dyDescent="0.2">
      <c r="A31" s="246" t="s">
        <v>91</v>
      </c>
      <c r="B31" s="247"/>
      <c r="C31" s="247"/>
    </row>
    <row r="32" spans="1:3" ht="53.45" customHeight="1" x14ac:dyDescent="0.2">
      <c r="A32" s="66" t="s">
        <v>163</v>
      </c>
      <c r="B32" s="48" t="s">
        <v>297</v>
      </c>
      <c r="C32" s="48" t="s">
        <v>239</v>
      </c>
    </row>
    <row r="33" spans="1:3" ht="39.950000000000003" customHeight="1" x14ac:dyDescent="0.2">
      <c r="A33" s="66" t="s">
        <v>169</v>
      </c>
      <c r="B33" s="48" t="s">
        <v>296</v>
      </c>
      <c r="C33" s="48" t="s">
        <v>238</v>
      </c>
    </row>
    <row r="34" spans="1:3" ht="41.45" customHeight="1" x14ac:dyDescent="0.2">
      <c r="A34" s="66" t="s">
        <v>164</v>
      </c>
      <c r="B34" s="48" t="s">
        <v>158</v>
      </c>
      <c r="C34" s="48" t="s">
        <v>240</v>
      </c>
    </row>
    <row r="35" spans="1:3" ht="37.5" customHeight="1" x14ac:dyDescent="0.2">
      <c r="A35" s="66" t="s">
        <v>167</v>
      </c>
      <c r="B35" s="48" t="s">
        <v>317</v>
      </c>
      <c r="C35" s="48" t="s">
        <v>241</v>
      </c>
    </row>
    <row r="36" spans="1:3" ht="90.95" customHeight="1" x14ac:dyDescent="0.2">
      <c r="A36" s="66" t="s">
        <v>322</v>
      </c>
      <c r="B36" s="48" t="s">
        <v>324</v>
      </c>
      <c r="C36" s="48" t="s">
        <v>323</v>
      </c>
    </row>
    <row r="37" spans="1:3" ht="39.950000000000003" customHeight="1" x14ac:dyDescent="0.2">
      <c r="A37" s="66" t="s">
        <v>150</v>
      </c>
      <c r="B37" s="48" t="s">
        <v>159</v>
      </c>
      <c r="C37" s="48" t="s">
        <v>242</v>
      </c>
    </row>
    <row r="38" spans="1:3" ht="27" customHeight="1" x14ac:dyDescent="0.2">
      <c r="A38" s="238" t="s">
        <v>298</v>
      </c>
      <c r="B38" s="240"/>
      <c r="C38" s="240"/>
    </row>
    <row r="39" spans="1:3" ht="30" customHeight="1" x14ac:dyDescent="0.2">
      <c r="A39" s="246" t="s">
        <v>243</v>
      </c>
      <c r="B39" s="247"/>
      <c r="C39" s="247"/>
    </row>
    <row r="40" spans="1:3" ht="81" customHeight="1" x14ac:dyDescent="0.2">
      <c r="A40" s="66" t="s">
        <v>175</v>
      </c>
      <c r="B40" s="80" t="s">
        <v>196</v>
      </c>
      <c r="C40" s="130" t="s">
        <v>299</v>
      </c>
    </row>
    <row r="41" spans="1:3" ht="114.75" x14ac:dyDescent="0.2">
      <c r="A41" s="66" t="s">
        <v>171</v>
      </c>
      <c r="B41" s="86" t="s">
        <v>301</v>
      </c>
      <c r="C41" s="80" t="s">
        <v>244</v>
      </c>
    </row>
    <row r="42" spans="1:3" ht="93.95" customHeight="1" x14ac:dyDescent="0.2">
      <c r="A42" s="66" t="s">
        <v>249</v>
      </c>
      <c r="B42" s="86" t="s">
        <v>302</v>
      </c>
      <c r="C42" s="130" t="s">
        <v>245</v>
      </c>
    </row>
    <row r="43" spans="1:3" ht="85.5" customHeight="1" x14ac:dyDescent="0.2">
      <c r="A43" s="66" t="s">
        <v>172</v>
      </c>
      <c r="B43" s="132" t="s">
        <v>303</v>
      </c>
      <c r="C43" s="130" t="s">
        <v>246</v>
      </c>
    </row>
    <row r="44" spans="1:3" ht="53.45" customHeight="1" x14ac:dyDescent="0.2">
      <c r="A44" s="66" t="s">
        <v>174</v>
      </c>
      <c r="B44" s="80" t="s">
        <v>304</v>
      </c>
      <c r="C44" s="48" t="s">
        <v>300</v>
      </c>
    </row>
    <row r="45" spans="1:3" ht="108" customHeight="1" x14ac:dyDescent="0.2">
      <c r="A45" s="66" t="s">
        <v>170</v>
      </c>
      <c r="B45" s="80" t="s">
        <v>248</v>
      </c>
      <c r="C45" s="48" t="s">
        <v>247</v>
      </c>
    </row>
    <row r="46" spans="1:3" ht="60.95" customHeight="1" x14ac:dyDescent="0.2">
      <c r="A46" s="235" t="s">
        <v>250</v>
      </c>
      <c r="B46" s="235"/>
      <c r="C46" s="235"/>
    </row>
    <row r="47" spans="1:3" ht="30" customHeight="1" x14ac:dyDescent="0.2">
      <c r="A47" s="246" t="s">
        <v>32</v>
      </c>
      <c r="B47" s="247"/>
      <c r="C47" s="247"/>
    </row>
    <row r="48" spans="1:3" ht="40.5" customHeight="1" x14ac:dyDescent="0.2">
      <c r="A48" s="82" t="s">
        <v>131</v>
      </c>
      <c r="B48" s="48" t="s">
        <v>305</v>
      </c>
      <c r="C48" s="48" t="s">
        <v>251</v>
      </c>
    </row>
    <row r="49" spans="1:3" ht="40.5" customHeight="1" x14ac:dyDescent="0.2">
      <c r="A49" s="81" t="s">
        <v>130</v>
      </c>
      <c r="B49" s="48" t="s">
        <v>252</v>
      </c>
      <c r="C49" s="48" t="s">
        <v>253</v>
      </c>
    </row>
    <row r="50" spans="1:3" ht="40.5" customHeight="1" x14ac:dyDescent="0.2">
      <c r="A50" s="235" t="s">
        <v>254</v>
      </c>
      <c r="B50" s="235"/>
      <c r="C50" s="235"/>
    </row>
    <row r="51" spans="1:3" ht="30" customHeight="1" x14ac:dyDescent="0.2">
      <c r="A51" s="246" t="s">
        <v>52</v>
      </c>
      <c r="B51" s="247"/>
      <c r="C51" s="247"/>
    </row>
    <row r="52" spans="1:3" ht="93" customHeight="1" x14ac:dyDescent="0.2">
      <c r="A52" s="83" t="s">
        <v>148</v>
      </c>
      <c r="B52" s="80" t="s">
        <v>255</v>
      </c>
      <c r="C52" s="80" t="s">
        <v>276</v>
      </c>
    </row>
    <row r="53" spans="1:3" ht="59.45" customHeight="1" x14ac:dyDescent="0.2">
      <c r="A53" s="83" t="s">
        <v>149</v>
      </c>
      <c r="B53" s="80" t="s">
        <v>306</v>
      </c>
      <c r="C53" s="130" t="s">
        <v>256</v>
      </c>
    </row>
    <row r="54" spans="1:3" ht="62.45" customHeight="1" x14ac:dyDescent="0.2">
      <c r="A54" s="83" t="s">
        <v>147</v>
      </c>
      <c r="B54" s="80" t="s">
        <v>306</v>
      </c>
      <c r="C54" s="130" t="s">
        <v>256</v>
      </c>
    </row>
    <row r="55" spans="1:3" ht="57" customHeight="1" x14ac:dyDescent="0.2">
      <c r="A55" s="235" t="s">
        <v>257</v>
      </c>
      <c r="B55" s="235"/>
      <c r="C55" s="235"/>
    </row>
    <row r="56" spans="1:3" ht="30" customHeight="1" x14ac:dyDescent="0.2">
      <c r="A56" s="246" t="s">
        <v>55</v>
      </c>
      <c r="B56" s="247"/>
      <c r="C56" s="247"/>
    </row>
    <row r="57" spans="1:3" ht="40.5" customHeight="1" x14ac:dyDescent="0.2">
      <c r="A57" s="83" t="s">
        <v>148</v>
      </c>
      <c r="B57" s="137" t="s">
        <v>307</v>
      </c>
      <c r="C57" s="48" t="s">
        <v>187</v>
      </c>
    </row>
    <row r="58" spans="1:3" ht="40.5" customHeight="1" x14ac:dyDescent="0.2">
      <c r="A58" s="83" t="s">
        <v>149</v>
      </c>
      <c r="B58" s="137" t="s">
        <v>308</v>
      </c>
      <c r="C58" s="48" t="s">
        <v>188</v>
      </c>
    </row>
    <row r="59" spans="1:3" ht="42.95" customHeight="1" x14ac:dyDescent="0.2">
      <c r="A59" s="83" t="s">
        <v>147</v>
      </c>
      <c r="B59" s="137" t="s">
        <v>260</v>
      </c>
      <c r="C59" s="48" t="s">
        <v>189</v>
      </c>
    </row>
    <row r="60" spans="1:3" ht="29.45" customHeight="1" x14ac:dyDescent="0.2">
      <c r="A60" s="235" t="s">
        <v>258</v>
      </c>
      <c r="B60" s="235"/>
      <c r="C60" s="235"/>
    </row>
    <row r="61" spans="1:3" ht="30" customHeight="1" x14ac:dyDescent="0.2">
      <c r="A61" s="250" t="s">
        <v>105</v>
      </c>
      <c r="B61" s="251"/>
      <c r="C61" s="251"/>
    </row>
    <row r="62" spans="1:3" ht="30" customHeight="1" x14ac:dyDescent="0.2">
      <c r="A62" s="49" t="s">
        <v>40</v>
      </c>
      <c r="B62" s="99" t="s">
        <v>269</v>
      </c>
      <c r="C62" s="48" t="s">
        <v>166</v>
      </c>
    </row>
    <row r="63" spans="1:3" ht="45" customHeight="1" x14ac:dyDescent="0.2">
      <c r="A63" s="50" t="s">
        <v>85</v>
      </c>
      <c r="B63" s="99" t="s">
        <v>274</v>
      </c>
      <c r="C63" s="48" t="s">
        <v>166</v>
      </c>
    </row>
    <row r="64" spans="1:3" ht="53.45" customHeight="1" x14ac:dyDescent="0.2">
      <c r="A64" s="50" t="s">
        <v>46</v>
      </c>
      <c r="B64" s="99" t="s">
        <v>270</v>
      </c>
      <c r="C64" s="48" t="s">
        <v>166</v>
      </c>
    </row>
    <row r="65" spans="1:3" ht="89.25" customHeight="1" x14ac:dyDescent="0.2">
      <c r="A65" s="50" t="s">
        <v>41</v>
      </c>
      <c r="B65" s="99" t="s">
        <v>271</v>
      </c>
      <c r="C65" s="48" t="s">
        <v>166</v>
      </c>
    </row>
    <row r="66" spans="1:3" s="67" customFormat="1" ht="15" x14ac:dyDescent="0.2">
      <c r="A66" s="50" t="s">
        <v>20</v>
      </c>
      <c r="B66" s="99" t="s">
        <v>309</v>
      </c>
      <c r="C66" s="66" t="s">
        <v>166</v>
      </c>
    </row>
    <row r="67" spans="1:3" ht="15" x14ac:dyDescent="0.2">
      <c r="A67" s="49" t="s">
        <v>47</v>
      </c>
      <c r="B67" s="99" t="s">
        <v>272</v>
      </c>
      <c r="C67" s="48" t="s">
        <v>166</v>
      </c>
    </row>
    <row r="68" spans="1:3" ht="30" x14ac:dyDescent="0.2">
      <c r="A68" s="134" t="s">
        <v>84</v>
      </c>
      <c r="B68" s="135" t="s">
        <v>273</v>
      </c>
      <c r="C68" s="136" t="s">
        <v>166</v>
      </c>
    </row>
    <row r="69" spans="1:3" ht="14.45" customHeight="1" x14ac:dyDescent="0.2">
      <c r="A69" s="236" t="s">
        <v>259</v>
      </c>
      <c r="B69" s="237"/>
      <c r="C69" s="237"/>
    </row>
    <row r="70" spans="1:3" ht="15.95" customHeight="1" x14ac:dyDescent="0.2">
      <c r="A70" s="237"/>
      <c r="B70" s="237"/>
      <c r="C70" s="237"/>
    </row>
    <row r="71" spans="1:3" x14ac:dyDescent="0.2">
      <c r="A71" s="246" t="s">
        <v>38</v>
      </c>
      <c r="B71" s="247"/>
      <c r="C71" s="247"/>
    </row>
    <row r="72" spans="1:3" ht="15" customHeight="1" x14ac:dyDescent="0.2">
      <c r="A72" s="47" t="s">
        <v>37</v>
      </c>
      <c r="B72" s="248"/>
      <c r="C72" s="249"/>
    </row>
    <row r="74" spans="1:3" ht="15" x14ac:dyDescent="0.2">
      <c r="A74" s="243" t="s">
        <v>44</v>
      </c>
      <c r="B74" s="243"/>
      <c r="C74" s="243"/>
    </row>
    <row r="75" spans="1:3" ht="15" x14ac:dyDescent="0.2">
      <c r="A75" s="70" t="s">
        <v>81</v>
      </c>
      <c r="B75" s="57"/>
      <c r="C75" s="57"/>
    </row>
    <row r="76" spans="1:3" ht="15" x14ac:dyDescent="0.2">
      <c r="A76" s="51" t="s">
        <v>107</v>
      </c>
      <c r="B76" s="51"/>
      <c r="C76" s="51"/>
    </row>
    <row r="77" spans="1:3" ht="15" x14ac:dyDescent="0.2">
      <c r="A77" s="244" t="s">
        <v>45</v>
      </c>
      <c r="B77" s="244"/>
      <c r="C77" s="244"/>
    </row>
    <row r="78" spans="1:3" ht="15" x14ac:dyDescent="0.2">
      <c r="A78" s="244" t="s">
        <v>108</v>
      </c>
      <c r="B78" s="244"/>
      <c r="C78" s="244"/>
    </row>
    <row r="79" spans="1:3" ht="15.75" x14ac:dyDescent="0.2">
      <c r="A79" s="245"/>
      <c r="B79" s="245"/>
      <c r="C79" s="245"/>
    </row>
  </sheetData>
  <sheetProtection algorithmName="SHA-512" hashValue="4guFzA/GPdT+Qms0Yu40b0CfDiyh2MydVTjQ09AQGNbfE4h/gSQUqpLF3Zjfo4xXzD5ax++2MDEdfc8fdujXRw==" saltValue="rXs/K/o1ywWhLGH+Wrktng==" spinCount="100000" sheet="1" objects="1" scenarios="1" selectLockedCells="1" selectUnlockedCells="1"/>
  <mergeCells count="23">
    <mergeCell ref="A1:C2"/>
    <mergeCell ref="A74:C74"/>
    <mergeCell ref="A77:C77"/>
    <mergeCell ref="A78:C78"/>
    <mergeCell ref="A79:C79"/>
    <mergeCell ref="A71:C71"/>
    <mergeCell ref="B72:C72"/>
    <mergeCell ref="A5:C5"/>
    <mergeCell ref="A17:C17"/>
    <mergeCell ref="A31:C31"/>
    <mergeCell ref="A51:C51"/>
    <mergeCell ref="A61:C61"/>
    <mergeCell ref="A39:C39"/>
    <mergeCell ref="A47:C47"/>
    <mergeCell ref="A56:C56"/>
    <mergeCell ref="A16:C16"/>
    <mergeCell ref="A60:C60"/>
    <mergeCell ref="A69:C70"/>
    <mergeCell ref="A30:C30"/>
    <mergeCell ref="A38:C38"/>
    <mergeCell ref="A46:C46"/>
    <mergeCell ref="A50:C50"/>
    <mergeCell ref="A55:C55"/>
  </mergeCells>
  <phoneticPr fontId="22" type="noConversion"/>
  <pageMargins left="0.7" right="0.7" top="0.75" bottom="0.75" header="0.3" footer="0.3"/>
  <pageSetup paperSize="9" scale="68" fitToHeight="0" orientation="landscape" r:id="rId1"/>
  <headerFooter>
    <oddHeader>&amp;C
&amp;G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1EBB4-FAEF-48B2-8365-AC1CCDF2E4E7}">
  <sheetPr>
    <pageSetUpPr fitToPage="1"/>
  </sheetPr>
  <dimension ref="A1:N35"/>
  <sheetViews>
    <sheetView zoomScaleNormal="100" workbookViewId="0">
      <selection activeCell="L10" sqref="L10"/>
    </sheetView>
  </sheetViews>
  <sheetFormatPr defaultColWidth="8.85546875" defaultRowHeight="15" x14ac:dyDescent="0.25"/>
  <cols>
    <col min="2" max="2" width="12.85546875" bestFit="1" customWidth="1"/>
    <col min="3" max="3" width="36.5703125" customWidth="1"/>
  </cols>
  <sheetData>
    <row r="1" spans="1:14" s="3" customFormat="1" ht="21" x14ac:dyDescent="0.35">
      <c r="A1" s="164" t="s">
        <v>0</v>
      </c>
      <c r="B1" s="164"/>
      <c r="C1" s="164"/>
      <c r="D1" s="164"/>
      <c r="E1" s="164"/>
      <c r="F1" s="164"/>
      <c r="G1" s="164"/>
      <c r="H1" s="164"/>
      <c r="I1" s="164"/>
      <c r="J1" s="164"/>
      <c r="K1" s="164"/>
      <c r="L1" s="164"/>
      <c r="M1" s="164"/>
      <c r="N1" s="164"/>
    </row>
    <row r="2" spans="1:14" s="3" customFormat="1" ht="15.75" x14ac:dyDescent="0.25">
      <c r="A2" s="165" t="s">
        <v>74</v>
      </c>
      <c r="B2" s="165"/>
      <c r="C2" s="165"/>
      <c r="D2" s="165"/>
      <c r="E2" s="165"/>
      <c r="F2" s="165"/>
      <c r="G2" s="165"/>
      <c r="H2" s="165"/>
      <c r="I2" s="165"/>
      <c r="J2" s="165"/>
      <c r="K2" s="165"/>
      <c r="L2" s="165"/>
      <c r="M2" s="165"/>
      <c r="N2" s="165"/>
    </row>
    <row r="3" spans="1:14" s="3" customFormat="1" x14ac:dyDescent="0.25">
      <c r="A3" s="259" t="s">
        <v>80</v>
      </c>
      <c r="B3" s="259"/>
      <c r="C3" s="259"/>
      <c r="D3" s="259"/>
      <c r="E3" s="259"/>
      <c r="F3" s="259"/>
      <c r="G3" s="259"/>
      <c r="H3" s="259"/>
      <c r="I3" s="259"/>
      <c r="J3" s="259"/>
      <c r="K3" s="259"/>
      <c r="L3" s="259"/>
      <c r="M3" s="259"/>
      <c r="N3" s="259"/>
    </row>
    <row r="4" spans="1:14" s="3" customFormat="1" ht="15.75" thickBot="1" x14ac:dyDescent="0.3">
      <c r="A4" s="4"/>
      <c r="B4" s="4"/>
      <c r="C4" s="260" t="s">
        <v>318</v>
      </c>
      <c r="D4" s="261"/>
      <c r="E4" s="261"/>
      <c r="F4" s="261"/>
      <c r="G4" s="261"/>
      <c r="H4" s="261"/>
      <c r="I4" s="261"/>
      <c r="J4" s="261"/>
      <c r="K4" s="261"/>
      <c r="L4" s="261"/>
      <c r="M4" s="261"/>
      <c r="N4" s="261"/>
    </row>
    <row r="5" spans="1:14" s="3" customFormat="1" ht="15.75" thickBot="1" x14ac:dyDescent="0.3">
      <c r="A5" s="146" t="s">
        <v>75</v>
      </c>
      <c r="B5" s="147"/>
      <c r="C5" s="256"/>
      <c r="D5" s="257"/>
      <c r="E5" s="257"/>
      <c r="F5" s="257"/>
      <c r="G5" s="257"/>
      <c r="H5" s="257"/>
      <c r="I5" s="257"/>
      <c r="J5" s="257"/>
      <c r="K5" s="257"/>
      <c r="L5" s="257"/>
      <c r="M5" s="257"/>
      <c r="N5" s="258"/>
    </row>
    <row r="6" spans="1:14" s="3" customFormat="1" ht="15.75" thickBot="1" x14ac:dyDescent="0.3">
      <c r="A6" s="146" t="s">
        <v>48</v>
      </c>
      <c r="B6" s="147"/>
      <c r="C6" s="54"/>
      <c r="D6" s="55"/>
      <c r="E6" s="55"/>
      <c r="F6" s="55"/>
      <c r="G6" s="55"/>
      <c r="H6" s="55"/>
      <c r="I6" s="55"/>
      <c r="J6" s="55"/>
      <c r="K6" s="55"/>
      <c r="L6" s="55"/>
      <c r="M6" s="55"/>
      <c r="N6" s="56"/>
    </row>
    <row r="7" spans="1:14" s="3" customFormat="1" ht="15.75" thickBot="1" x14ac:dyDescent="0.3">
      <c r="A7" s="146" t="s">
        <v>54</v>
      </c>
      <c r="B7" s="147"/>
      <c r="C7" s="256"/>
      <c r="D7" s="257"/>
      <c r="E7" s="257"/>
      <c r="F7" s="257"/>
      <c r="G7" s="257"/>
      <c r="H7" s="257"/>
      <c r="I7" s="257"/>
      <c r="J7" s="257"/>
      <c r="K7" s="257"/>
      <c r="L7" s="257"/>
      <c r="M7" s="257"/>
      <c r="N7" s="258"/>
    </row>
    <row r="8" spans="1:14" s="3" customFormat="1" ht="15.75" thickBot="1" x14ac:dyDescent="0.3">
      <c r="A8" s="146" t="s">
        <v>1</v>
      </c>
      <c r="B8" s="147"/>
      <c r="C8" s="256"/>
      <c r="D8" s="257"/>
      <c r="E8" s="257"/>
      <c r="F8" s="257"/>
      <c r="G8" s="257"/>
      <c r="H8" s="257"/>
      <c r="I8" s="257"/>
      <c r="J8" s="257"/>
      <c r="K8" s="257"/>
      <c r="L8" s="257"/>
      <c r="M8" s="257"/>
      <c r="N8" s="258"/>
    </row>
    <row r="9" spans="1:14" s="3" customFormat="1" x14ac:dyDescent="0.25">
      <c r="A9" s="6"/>
      <c r="B9" s="6"/>
      <c r="C9" s="5"/>
      <c r="D9" s="5"/>
      <c r="E9" s="5"/>
      <c r="F9" s="5"/>
      <c r="G9" s="5"/>
      <c r="H9" s="5"/>
      <c r="I9" s="5"/>
      <c r="J9" s="5"/>
      <c r="K9" s="5"/>
      <c r="L9" s="5"/>
      <c r="M9" s="5"/>
      <c r="N9" s="5"/>
    </row>
    <row r="12" spans="1:14" s="3" customFormat="1" x14ac:dyDescent="0.25">
      <c r="A12" s="229" t="s">
        <v>77</v>
      </c>
      <c r="B12" s="230"/>
      <c r="C12" s="230"/>
      <c r="D12" s="230"/>
      <c r="E12" s="230"/>
      <c r="F12" s="230"/>
      <c r="G12" s="230"/>
      <c r="H12" s="230"/>
      <c r="I12" s="230"/>
      <c r="J12" s="230"/>
      <c r="K12" s="230"/>
      <c r="L12" s="230"/>
      <c r="M12" s="230"/>
      <c r="N12" s="231"/>
    </row>
    <row r="13" spans="1:14" s="3" customFormat="1" x14ac:dyDescent="0.25">
      <c r="A13" s="199" t="s">
        <v>35</v>
      </c>
      <c r="B13" s="162" t="s">
        <v>50</v>
      </c>
      <c r="C13" s="162" t="s">
        <v>31</v>
      </c>
      <c r="D13" s="201" t="s">
        <v>39</v>
      </c>
      <c r="E13" s="202"/>
      <c r="F13" s="202"/>
      <c r="G13" s="202"/>
      <c r="H13" s="202"/>
      <c r="I13" s="202"/>
      <c r="J13" s="203"/>
      <c r="K13" s="252" t="s">
        <v>15</v>
      </c>
      <c r="L13" s="253"/>
      <c r="M13" s="252" t="s">
        <v>16</v>
      </c>
      <c r="N13" s="253"/>
    </row>
    <row r="14" spans="1:14" s="3" customFormat="1" x14ac:dyDescent="0.25">
      <c r="A14" s="200"/>
      <c r="B14" s="163"/>
      <c r="C14" s="163"/>
      <c r="D14" s="204"/>
      <c r="E14" s="205"/>
      <c r="F14" s="205"/>
      <c r="G14" s="205"/>
      <c r="H14" s="205"/>
      <c r="I14" s="205"/>
      <c r="J14" s="206"/>
      <c r="K14" s="254"/>
      <c r="L14" s="255"/>
      <c r="M14" s="254"/>
      <c r="N14" s="255"/>
    </row>
    <row r="15" spans="1:14" s="3" customFormat="1" ht="15.75" thickBot="1" x14ac:dyDescent="0.3">
      <c r="A15" s="53">
        <v>1</v>
      </c>
      <c r="B15" s="15"/>
      <c r="C15" s="22"/>
      <c r="D15" s="271"/>
      <c r="E15" s="271"/>
      <c r="F15" s="271"/>
      <c r="G15" s="271"/>
      <c r="H15" s="271"/>
      <c r="I15" s="271"/>
      <c r="J15" s="271"/>
      <c r="K15" s="265"/>
      <c r="L15" s="266"/>
      <c r="M15" s="267">
        <f>K15/Budget!D12</f>
        <v>0</v>
      </c>
      <c r="N15" s="268" t="e">
        <f>M15/$D$12</f>
        <v>#DIV/0!</v>
      </c>
    </row>
    <row r="16" spans="1:14" s="3" customFormat="1" ht="27.75" customHeight="1" thickBot="1" x14ac:dyDescent="0.3">
      <c r="A16" s="272" t="s">
        <v>111</v>
      </c>
      <c r="B16" s="272"/>
      <c r="C16" s="272"/>
      <c r="D16" s="272"/>
      <c r="E16" s="272"/>
      <c r="F16" s="272"/>
      <c r="G16" s="272"/>
      <c r="H16" s="272"/>
      <c r="I16" s="272"/>
      <c r="J16" s="30" t="s">
        <v>17</v>
      </c>
      <c r="K16" s="269">
        <f>K15</f>
        <v>0</v>
      </c>
      <c r="L16" s="270"/>
      <c r="M16" s="269">
        <f>M15</f>
        <v>0</v>
      </c>
      <c r="N16" s="270"/>
    </row>
    <row r="17" spans="1:14" s="3" customFormat="1" x14ac:dyDescent="0.25">
      <c r="A17" s="58"/>
      <c r="B17" s="58"/>
      <c r="C17" s="58"/>
      <c r="D17" s="58"/>
      <c r="E17" s="58"/>
      <c r="F17" s="58"/>
      <c r="G17" s="58"/>
      <c r="H17" s="58"/>
      <c r="I17" s="58"/>
      <c r="J17" s="59"/>
      <c r="K17"/>
      <c r="L17"/>
      <c r="M17"/>
      <c r="N17"/>
    </row>
    <row r="18" spans="1:14" s="3" customFormat="1" x14ac:dyDescent="0.25">
      <c r="A18" s="58"/>
      <c r="B18" s="58"/>
      <c r="C18" s="58"/>
      <c r="D18" s="58"/>
      <c r="E18" s="58"/>
      <c r="F18" s="58"/>
      <c r="G18" s="58"/>
      <c r="H18" s="58"/>
      <c r="I18" s="58"/>
      <c r="J18" s="59"/>
      <c r="K18"/>
      <c r="L18"/>
      <c r="M18"/>
      <c r="N18"/>
    </row>
    <row r="19" spans="1:14" s="3" customFormat="1" x14ac:dyDescent="0.25">
      <c r="A19" s="58"/>
      <c r="B19" s="58"/>
      <c r="C19" s="58"/>
      <c r="D19" s="58"/>
      <c r="E19" s="58"/>
      <c r="F19" s="58"/>
      <c r="G19" s="58"/>
      <c r="H19" s="58"/>
      <c r="I19" s="58"/>
      <c r="J19" s="59"/>
      <c r="K19"/>
      <c r="L19"/>
      <c r="M19"/>
      <c r="N19"/>
    </row>
    <row r="20" spans="1:14" ht="15" customHeight="1" x14ac:dyDescent="0.25">
      <c r="A20" s="229" t="s">
        <v>79</v>
      </c>
      <c r="B20" s="230"/>
      <c r="C20" s="230"/>
      <c r="D20" s="230"/>
      <c r="E20" s="230"/>
      <c r="F20" s="230"/>
      <c r="G20" s="230"/>
      <c r="H20" s="230"/>
      <c r="I20" s="230"/>
      <c r="J20" s="230"/>
      <c r="K20" s="230"/>
      <c r="L20" s="230"/>
      <c r="M20" s="230"/>
      <c r="N20" s="231"/>
    </row>
    <row r="21" spans="1:14" ht="15.75" customHeight="1" x14ac:dyDescent="0.25">
      <c r="A21" s="274"/>
      <c r="B21" s="275"/>
      <c r="C21" s="276"/>
      <c r="D21" s="262" t="s">
        <v>78</v>
      </c>
      <c r="E21" s="263"/>
      <c r="F21" s="263"/>
      <c r="G21" s="263"/>
      <c r="H21" s="263"/>
      <c r="I21" s="263"/>
      <c r="J21" s="263"/>
      <c r="K21" s="263"/>
      <c r="L21" s="263"/>
      <c r="M21" s="263"/>
      <c r="N21" s="264"/>
    </row>
    <row r="22" spans="1:14" ht="61.5" customHeight="1" x14ac:dyDescent="0.25">
      <c r="A22" s="278" t="s">
        <v>98</v>
      </c>
      <c r="B22" s="278"/>
      <c r="C22" s="278"/>
      <c r="D22" s="279"/>
      <c r="E22" s="279"/>
      <c r="F22" s="279"/>
      <c r="G22" s="279"/>
      <c r="H22" s="279"/>
      <c r="I22" s="279"/>
      <c r="J22" s="279"/>
      <c r="K22" s="279"/>
      <c r="L22" s="279"/>
      <c r="M22" s="279"/>
      <c r="N22" s="279"/>
    </row>
    <row r="23" spans="1:14" ht="62.1" customHeight="1" x14ac:dyDescent="0.25">
      <c r="A23" s="278" t="s">
        <v>109</v>
      </c>
      <c r="B23" s="278"/>
      <c r="C23" s="278"/>
      <c r="D23" s="279"/>
      <c r="E23" s="279"/>
      <c r="F23" s="279"/>
      <c r="G23" s="279"/>
      <c r="H23" s="279"/>
      <c r="I23" s="279"/>
      <c r="J23" s="279"/>
      <c r="K23" s="279"/>
      <c r="L23" s="279"/>
      <c r="M23" s="279"/>
      <c r="N23" s="279"/>
    </row>
    <row r="24" spans="1:14" ht="45.75" customHeight="1" x14ac:dyDescent="0.25">
      <c r="A24" s="273" t="s">
        <v>99</v>
      </c>
      <c r="B24" s="273"/>
      <c r="C24" s="273"/>
      <c r="D24" s="277"/>
      <c r="E24" s="277"/>
      <c r="F24" s="277"/>
      <c r="G24" s="277"/>
      <c r="H24" s="277"/>
      <c r="I24" s="277"/>
      <c r="J24" s="277"/>
      <c r="K24" s="277"/>
      <c r="L24" s="277"/>
      <c r="M24" s="277"/>
      <c r="N24" s="277"/>
    </row>
    <row r="25" spans="1:14" ht="39.950000000000003" customHeight="1" x14ac:dyDescent="0.25">
      <c r="A25" s="278" t="s">
        <v>30</v>
      </c>
      <c r="B25" s="278"/>
      <c r="C25" s="278"/>
      <c r="D25" s="277"/>
      <c r="E25" s="277"/>
      <c r="F25" s="277"/>
      <c r="G25" s="277"/>
      <c r="H25" s="277"/>
      <c r="I25" s="277"/>
      <c r="J25" s="277"/>
      <c r="K25" s="277"/>
      <c r="L25" s="277"/>
      <c r="M25" s="277"/>
      <c r="N25" s="277"/>
    </row>
    <row r="26" spans="1:14" ht="71.25" customHeight="1" x14ac:dyDescent="0.25">
      <c r="A26" s="273" t="s">
        <v>110</v>
      </c>
      <c r="B26" s="273"/>
      <c r="C26" s="273"/>
      <c r="D26" s="277"/>
      <c r="E26" s="277"/>
      <c r="F26" s="277"/>
      <c r="G26" s="277"/>
      <c r="H26" s="277"/>
      <c r="I26" s="277"/>
      <c r="J26" s="277"/>
      <c r="K26" s="277"/>
      <c r="L26" s="277"/>
      <c r="M26" s="277"/>
      <c r="N26" s="277"/>
    </row>
    <row r="27" spans="1:14" ht="61.5" customHeight="1" x14ac:dyDescent="0.25">
      <c r="A27" s="273" t="s">
        <v>97</v>
      </c>
      <c r="B27" s="273"/>
      <c r="C27" s="273"/>
      <c r="D27" s="277"/>
      <c r="E27" s="277"/>
      <c r="F27" s="277"/>
      <c r="G27" s="277"/>
      <c r="H27" s="277"/>
      <c r="I27" s="277"/>
      <c r="J27" s="277"/>
      <c r="K27" s="277"/>
      <c r="L27" s="277"/>
      <c r="M27" s="277"/>
      <c r="N27" s="277"/>
    </row>
    <row r="28" spans="1:14" x14ac:dyDescent="0.25">
      <c r="A28" s="61"/>
      <c r="B28" s="61"/>
    </row>
    <row r="29" spans="1:14" x14ac:dyDescent="0.25">
      <c r="A29" s="61"/>
      <c r="B29" s="61"/>
      <c r="C29" s="60"/>
      <c r="D29" s="60"/>
      <c r="E29" s="60"/>
      <c r="F29" s="60"/>
      <c r="G29" s="60"/>
      <c r="H29" s="60"/>
      <c r="I29" s="60"/>
      <c r="J29" s="60"/>
      <c r="K29" s="60"/>
      <c r="L29" s="60"/>
      <c r="M29" s="60"/>
      <c r="N29" s="60"/>
    </row>
    <row r="30" spans="1:14" x14ac:dyDescent="0.25">
      <c r="A30" s="61"/>
      <c r="B30" s="69"/>
      <c r="C30" s="69"/>
      <c r="D30" s="69"/>
      <c r="E30" s="60"/>
      <c r="F30" s="60"/>
      <c r="G30" s="60"/>
      <c r="H30" s="60"/>
      <c r="I30" s="60"/>
      <c r="J30" s="60"/>
      <c r="K30" s="60"/>
      <c r="L30" s="60"/>
      <c r="M30" s="60"/>
      <c r="N30" s="60"/>
    </row>
    <row r="31" spans="1:14" x14ac:dyDescent="0.25">
      <c r="A31" s="61"/>
      <c r="B31" s="69"/>
      <c r="C31" s="69"/>
      <c r="D31" s="69"/>
      <c r="E31" s="60"/>
      <c r="F31" s="60"/>
      <c r="G31" s="60"/>
      <c r="H31" s="60"/>
      <c r="I31" s="60"/>
      <c r="J31" s="60"/>
      <c r="K31" s="60"/>
      <c r="L31" s="60"/>
      <c r="M31" s="60"/>
      <c r="N31" s="60"/>
    </row>
    <row r="32" spans="1:14" x14ac:dyDescent="0.25">
      <c r="A32" s="61"/>
      <c r="B32" s="61"/>
      <c r="C32" s="60"/>
      <c r="D32" s="60"/>
      <c r="E32" s="60"/>
      <c r="F32" s="60"/>
      <c r="G32" s="60"/>
      <c r="H32" s="60"/>
      <c r="I32" s="60"/>
      <c r="J32" s="60"/>
      <c r="K32" s="60"/>
      <c r="L32" s="60"/>
      <c r="M32" s="60"/>
      <c r="N32" s="60"/>
    </row>
    <row r="33" spans="1:14" x14ac:dyDescent="0.25">
      <c r="A33" s="60"/>
      <c r="B33" s="60"/>
      <c r="C33" s="60"/>
      <c r="D33" s="60"/>
      <c r="E33" s="60"/>
      <c r="F33" s="60"/>
      <c r="G33" s="60"/>
      <c r="H33" s="60"/>
      <c r="I33" s="60"/>
      <c r="J33" s="60"/>
      <c r="K33" s="60"/>
      <c r="L33" s="60"/>
      <c r="M33" s="60"/>
      <c r="N33" s="60"/>
    </row>
    <row r="34" spans="1:14" x14ac:dyDescent="0.25">
      <c r="A34" s="60"/>
      <c r="B34" s="60"/>
      <c r="C34" s="60"/>
      <c r="D34" s="60"/>
      <c r="E34" s="60"/>
      <c r="F34" s="60"/>
      <c r="G34" s="60"/>
      <c r="H34" s="60"/>
      <c r="I34" s="60"/>
      <c r="J34" s="60"/>
    </row>
    <row r="35" spans="1:14" x14ac:dyDescent="0.25">
      <c r="A35" s="60"/>
      <c r="B35" s="60"/>
    </row>
  </sheetData>
  <sheetProtection algorithmName="SHA-512" hashValue="ZjW4o6pVsOTPRDysU43N45+JOtLe44xOLwXKU6WHR/pZ/J6Ha7+b88Bt63ni76SP3aeC/dW0KUmS2GUHoukIag==" saltValue="KbQAK4z4TzLDVbSrIdEoCA==" spinCount="100000" sheet="1" objects="1" scenarios="1" selectLockedCells="1" selectUnlockedCells="1"/>
  <mergeCells count="39">
    <mergeCell ref="A27:C27"/>
    <mergeCell ref="A21:C21"/>
    <mergeCell ref="D25:N25"/>
    <mergeCell ref="D26:N26"/>
    <mergeCell ref="D27:N27"/>
    <mergeCell ref="A22:C22"/>
    <mergeCell ref="A23:C23"/>
    <mergeCell ref="A24:C24"/>
    <mergeCell ref="A25:C25"/>
    <mergeCell ref="A26:C26"/>
    <mergeCell ref="D22:N22"/>
    <mergeCell ref="D23:N23"/>
    <mergeCell ref="D24:N24"/>
    <mergeCell ref="A20:N20"/>
    <mergeCell ref="D21:N21"/>
    <mergeCell ref="K15:L15"/>
    <mergeCell ref="M13:N14"/>
    <mergeCell ref="M15:N15"/>
    <mergeCell ref="K16:L16"/>
    <mergeCell ref="M16:N16"/>
    <mergeCell ref="D15:J15"/>
    <mergeCell ref="A16:I16"/>
    <mergeCell ref="A8:B8"/>
    <mergeCell ref="C8:N8"/>
    <mergeCell ref="A3:N3"/>
    <mergeCell ref="A1:N1"/>
    <mergeCell ref="A2:N2"/>
    <mergeCell ref="A5:B5"/>
    <mergeCell ref="C5:N5"/>
    <mergeCell ref="A6:B6"/>
    <mergeCell ref="A7:B7"/>
    <mergeCell ref="C7:N7"/>
    <mergeCell ref="C4:N4"/>
    <mergeCell ref="A12:N12"/>
    <mergeCell ref="A13:A14"/>
    <mergeCell ref="B13:B14"/>
    <mergeCell ref="C13:C14"/>
    <mergeCell ref="D13:J14"/>
    <mergeCell ref="K13:L14"/>
  </mergeCells>
  <pageMargins left="0.7" right="0.7" top="0.75" bottom="0.75" header="0.3" footer="0.3"/>
  <pageSetup paperSize="9" scale="73" fitToWidth="0" orientation="landscape" r:id="rId1"/>
  <headerFooter>
    <oddHeader>&amp;C
&amp;G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13"/>
  <sheetViews>
    <sheetView workbookViewId="0">
      <selection activeCell="A2" sqref="A2"/>
    </sheetView>
  </sheetViews>
  <sheetFormatPr defaultColWidth="9.140625" defaultRowHeight="15" x14ac:dyDescent="0.25"/>
  <cols>
    <col min="1" max="2" width="25" style="42" bestFit="1" customWidth="1"/>
    <col min="3" max="16384" width="9.140625" style="42"/>
  </cols>
  <sheetData>
    <row r="1" spans="1:2" x14ac:dyDescent="0.25">
      <c r="A1" s="42" t="s">
        <v>53</v>
      </c>
      <c r="B1" s="42" t="s">
        <v>53</v>
      </c>
    </row>
    <row r="2" spans="1:2" x14ac:dyDescent="0.25">
      <c r="A2" s="42" t="s">
        <v>25</v>
      </c>
      <c r="B2" s="42" t="s">
        <v>58</v>
      </c>
    </row>
    <row r="3" spans="1:2" x14ac:dyDescent="0.25">
      <c r="A3" s="42" t="s">
        <v>26</v>
      </c>
      <c r="B3" s="42" t="s">
        <v>59</v>
      </c>
    </row>
    <row r="4" spans="1:2" x14ac:dyDescent="0.25">
      <c r="A4" s="42" t="s">
        <v>27</v>
      </c>
      <c r="B4" s="42" t="s">
        <v>60</v>
      </c>
    </row>
    <row r="5" spans="1:2" x14ac:dyDescent="0.25">
      <c r="B5" s="42" t="s">
        <v>61</v>
      </c>
    </row>
    <row r="6" spans="1:2" x14ac:dyDescent="0.25">
      <c r="B6" s="42" t="s">
        <v>62</v>
      </c>
    </row>
    <row r="7" spans="1:2" x14ac:dyDescent="0.25">
      <c r="B7" s="42" t="s">
        <v>63</v>
      </c>
    </row>
    <row r="8" spans="1:2" x14ac:dyDescent="0.25">
      <c r="B8" s="42" t="s">
        <v>64</v>
      </c>
    </row>
    <row r="9" spans="1:2" x14ac:dyDescent="0.25">
      <c r="B9" s="42" t="s">
        <v>65</v>
      </c>
    </row>
    <row r="10" spans="1:2" x14ac:dyDescent="0.25">
      <c r="B10" s="42" t="s">
        <v>66</v>
      </c>
    </row>
    <row r="11" spans="1:2" x14ac:dyDescent="0.25">
      <c r="B11" s="42" t="s">
        <v>67</v>
      </c>
    </row>
    <row r="12" spans="1:2" x14ac:dyDescent="0.25">
      <c r="B12" s="42" t="s">
        <v>68</v>
      </c>
    </row>
    <row r="13" spans="1:2" x14ac:dyDescent="0.25">
      <c r="B13" s="42" t="s">
        <v>69</v>
      </c>
    </row>
  </sheetData>
  <sheetProtection algorithmName="SHA-512" hashValue="psCj2vpDZ+3ZN4Omy17G33KAW1RLstApBZwL4tH95c0oeeBEvlArugoo7y7OVaQ/iqkzgEAtvWQbqvM3T3uAyw==" saltValue="IDDZyyt+avBccULSf7SSz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Budget</vt:lpstr>
      <vt:lpstr>Justification</vt:lpstr>
      <vt:lpstr>Capital Equipment</vt:lpstr>
      <vt:lpstr>List</vt:lpstr>
      <vt:lpstr>Budget!Print_Area</vt:lpstr>
      <vt:lpstr>'Capital Equipment'!Print_Area</vt:lpstr>
      <vt:lpstr>Justification!Print_Area</vt:lpstr>
      <vt:lpstr>ResearchCategory</vt:lpstr>
      <vt:lpstr>TypeConf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2020-10-05T07:23:15Z</dcterms:modified>
  <cp:category/>
</cp:coreProperties>
</file>